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els1.sharepoint.com/teams/ToolsSolutions/Documents partages/Ber_Phil/aUpdate Tools/Updates 2025/31 Forfait binnenlandse dagvergoeding/uploads/"/>
    </mc:Choice>
  </mc:AlternateContent>
  <xr:revisionPtr revIDLastSave="134" documentId="8_{0233BEF0-6FA8-4A35-9EB2-8DB9942ECC16}" xr6:coauthVersionLast="47" xr6:coauthVersionMax="47" xr10:uidLastSave="{2C567B6A-BF9B-4EAF-86E1-4650E0316193}"/>
  <bookViews>
    <workbookView showSheetTabs="0" xWindow="-120" yWindow="-120" windowWidth="29040" windowHeight="15720" tabRatio="932" activeTab="10" xr2:uid="{00000000-000D-0000-FFFF-FFFF00000000}"/>
  </bookViews>
  <sheets>
    <sheet name="Home" sheetId="234" r:id="rId1"/>
    <sheet name="1" sheetId="233" r:id="rId2"/>
    <sheet name="2" sheetId="224" r:id="rId3"/>
    <sheet name="3" sheetId="223" r:id="rId4"/>
    <sheet name="calc" sheetId="138" state="veryHidden" r:id="rId5"/>
    <sheet name="Home FR" sheetId="241" r:id="rId6"/>
    <sheet name="1FR" sheetId="244" r:id="rId7"/>
    <sheet name="2FR" sheetId="245" r:id="rId8"/>
    <sheet name="3FR" sheetId="246" r:id="rId9"/>
    <sheet name="calcFR" sheetId="247" state="veryHidden" r:id="rId10"/>
    <sheet name="Home B" sheetId="240" r:id="rId11"/>
    <sheet name="1B" sheetId="237" r:id="rId12"/>
    <sheet name="2B" sheetId="238" r:id="rId13"/>
    <sheet name="calcB" sheetId="239" state="veryHidden" r:id="rId14"/>
    <sheet name="Home FR B" sheetId="242" r:id="rId15"/>
    <sheet name="1FRB" sheetId="248" r:id="rId16"/>
    <sheet name="2FRB" sheetId="249" r:id="rId17"/>
    <sheet name="calcFRB" sheetId="250" state="veryHidden" r:id="rId18"/>
    <sheet name="EDISEC" sheetId="243" r:id="rId19"/>
    <sheet name="calctabel" sheetId="251" state="veryHidden" r:id="rId20"/>
  </sheets>
  <definedNames>
    <definedName name="_xlnm._FilterDatabase" localSheetId="19" hidden="1">calctabel!$A$2:$B$446</definedName>
    <definedName name="DTM">Home!$D$2</definedName>
    <definedName name="OODFR">EDISEC!$B$57</definedName>
    <definedName name="OODNL">EDISEC!$B$56</definedName>
    <definedName name="_xlnm.Print_Area" localSheetId="11">'1B'!$B$2:$E$41</definedName>
    <definedName name="_xlnm.Print_Area" localSheetId="15">'1FRB'!$B$2:$E$41</definedName>
    <definedName name="_xlnm.Print_Area" localSheetId="2">'2'!$B$2:$E$41</definedName>
    <definedName name="_xlnm.Print_Area" localSheetId="12">'2B'!$B$2:$D$227</definedName>
    <definedName name="_xlnm.Print_Area" localSheetId="7">'2FR'!$B$2:$E$41</definedName>
    <definedName name="_xlnm.Print_Area" localSheetId="16">'2FRB'!$B$2:$D$227</definedName>
    <definedName name="_xlnm.Print_Area" localSheetId="3">'3'!$B$2:$D$227</definedName>
    <definedName name="_xlnm.Print_Area" localSheetId="8">'3FR'!$B$2:$D$227</definedName>
    <definedName name="_xlnm.Print_Titles" localSheetId="12">'2B'!$4:$5</definedName>
    <definedName name="_xlnm.Print_Titles" localSheetId="16">'2FRB'!$4:$5</definedName>
    <definedName name="_xlnm.Print_Titles" localSheetId="3">'3'!$4:$5</definedName>
    <definedName name="_xlnm.Print_Titles" localSheetId="8">'3FR'!$4:$5</definedName>
    <definedName name="U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248" l="1"/>
  <c r="E6" i="237"/>
  <c r="E6" i="245"/>
  <c r="J9" i="245" s="1"/>
  <c r="E6" i="224"/>
  <c r="J9" i="224" s="1"/>
  <c r="B2" i="243" a="1"/>
  <c r="B2" i="243" s="1"/>
  <c r="N14" i="138"/>
  <c r="N15" i="138"/>
  <c r="N16" i="138"/>
  <c r="N17" i="138"/>
  <c r="N18" i="138"/>
  <c r="N19" i="138"/>
  <c r="N20" i="138"/>
  <c r="N21" i="138"/>
  <c r="N22" i="138"/>
  <c r="N23" i="138"/>
  <c r="N24" i="138"/>
  <c r="N25" i="138"/>
  <c r="N26" i="138"/>
  <c r="N27" i="138"/>
  <c r="N28" i="138"/>
  <c r="O28" i="138" s="1"/>
  <c r="N29" i="138"/>
  <c r="N30" i="138"/>
  <c r="N31" i="138"/>
  <c r="N32" i="138"/>
  <c r="N33" i="138"/>
  <c r="N34" i="138"/>
  <c r="N35" i="138"/>
  <c r="N36" i="138"/>
  <c r="N37" i="138"/>
  <c r="N38" i="138"/>
  <c r="N39" i="138"/>
  <c r="N40" i="138"/>
  <c r="N41" i="138"/>
  <c r="N42" i="138"/>
  <c r="N43" i="138"/>
  <c r="N44" i="138"/>
  <c r="O44" i="138" s="1"/>
  <c r="N45" i="138"/>
  <c r="N46" i="138"/>
  <c r="N47" i="138"/>
  <c r="N48" i="138"/>
  <c r="N49" i="138"/>
  <c r="N50" i="138"/>
  <c r="N51" i="138"/>
  <c r="N52" i="138"/>
  <c r="N53" i="138"/>
  <c r="N54" i="138"/>
  <c r="N55" i="138"/>
  <c r="N56" i="138"/>
  <c r="N57" i="138"/>
  <c r="N58" i="138"/>
  <c r="N59" i="138"/>
  <c r="N60" i="138"/>
  <c r="O60" i="138" s="1"/>
  <c r="N61" i="138"/>
  <c r="N62" i="138"/>
  <c r="N63" i="138"/>
  <c r="N64" i="138"/>
  <c r="N65" i="138"/>
  <c r="N66" i="138"/>
  <c r="N67" i="138"/>
  <c r="N68" i="138"/>
  <c r="N69" i="138"/>
  <c r="N70" i="138"/>
  <c r="N71" i="138"/>
  <c r="N72" i="138"/>
  <c r="N73" i="138"/>
  <c r="N74" i="138"/>
  <c r="N75" i="138"/>
  <c r="N76" i="138"/>
  <c r="O76" i="138" s="1"/>
  <c r="N77" i="138"/>
  <c r="N78" i="138"/>
  <c r="N79" i="138"/>
  <c r="N80" i="138"/>
  <c r="N81" i="138"/>
  <c r="N82" i="138"/>
  <c r="N83" i="138"/>
  <c r="N84" i="138"/>
  <c r="N85" i="138"/>
  <c r="N86" i="138"/>
  <c r="N87" i="138"/>
  <c r="N88" i="138"/>
  <c r="N89" i="138"/>
  <c r="N90" i="138"/>
  <c r="N91" i="138"/>
  <c r="N92" i="138"/>
  <c r="O92" i="138" s="1"/>
  <c r="N93" i="138"/>
  <c r="N94" i="138"/>
  <c r="N95" i="138"/>
  <c r="N96" i="138"/>
  <c r="N97" i="138"/>
  <c r="N98" i="138"/>
  <c r="N99" i="138"/>
  <c r="N100" i="138"/>
  <c r="N101" i="138"/>
  <c r="N102" i="138"/>
  <c r="N103" i="138"/>
  <c r="N104" i="138"/>
  <c r="N105" i="138"/>
  <c r="N106" i="138"/>
  <c r="N107" i="138"/>
  <c r="N108" i="138"/>
  <c r="O108" i="138" s="1"/>
  <c r="N109" i="138"/>
  <c r="N110" i="138"/>
  <c r="N111" i="138"/>
  <c r="N112" i="138"/>
  <c r="N113" i="138"/>
  <c r="N114" i="138"/>
  <c r="N115" i="138"/>
  <c r="N116" i="138"/>
  <c r="N117" i="138"/>
  <c r="N118" i="138"/>
  <c r="N119" i="138"/>
  <c r="N120" i="138"/>
  <c r="N121" i="138"/>
  <c r="N122" i="138"/>
  <c r="N123" i="138"/>
  <c r="N124" i="138"/>
  <c r="O124" i="138" s="1"/>
  <c r="N125" i="138"/>
  <c r="N126" i="138"/>
  <c r="N127" i="138"/>
  <c r="N128" i="138"/>
  <c r="N129" i="138"/>
  <c r="N130" i="138"/>
  <c r="N131" i="138"/>
  <c r="N132" i="138"/>
  <c r="N133" i="138"/>
  <c r="N134" i="138"/>
  <c r="N135" i="138"/>
  <c r="N136" i="138"/>
  <c r="N137" i="138"/>
  <c r="N138" i="138"/>
  <c r="N139" i="138"/>
  <c r="N140" i="138"/>
  <c r="O140" i="138" s="1"/>
  <c r="N141" i="138"/>
  <c r="N142" i="138"/>
  <c r="N143" i="138"/>
  <c r="N144" i="138"/>
  <c r="N145" i="138"/>
  <c r="N146" i="138"/>
  <c r="N147" i="138"/>
  <c r="N148" i="138"/>
  <c r="N149" i="138"/>
  <c r="N150" i="138"/>
  <c r="N151" i="138"/>
  <c r="N152" i="138"/>
  <c r="N153" i="138"/>
  <c r="N154" i="138"/>
  <c r="N155" i="138"/>
  <c r="N156" i="138"/>
  <c r="O156" i="138" s="1"/>
  <c r="N157" i="138"/>
  <c r="N158" i="138"/>
  <c r="N159" i="138"/>
  <c r="N160" i="138"/>
  <c r="N161" i="138"/>
  <c r="N162" i="138"/>
  <c r="N163" i="138"/>
  <c r="N164" i="138"/>
  <c r="N165" i="138"/>
  <c r="N166" i="138"/>
  <c r="N167" i="138"/>
  <c r="N168" i="138"/>
  <c r="N169" i="138"/>
  <c r="N170" i="138"/>
  <c r="N171" i="138"/>
  <c r="N172" i="138"/>
  <c r="O172" i="138" s="1"/>
  <c r="N173" i="138"/>
  <c r="N174" i="138"/>
  <c r="N175" i="138"/>
  <c r="N176" i="138"/>
  <c r="N177" i="138"/>
  <c r="N178" i="138"/>
  <c r="N179" i="138"/>
  <c r="N180" i="138"/>
  <c r="N181" i="138"/>
  <c r="N182" i="138"/>
  <c r="N183" i="138"/>
  <c r="N184" i="138"/>
  <c r="N185" i="138"/>
  <c r="N186" i="138"/>
  <c r="N187" i="138"/>
  <c r="N188" i="138"/>
  <c r="O188" i="138" s="1"/>
  <c r="N189" i="138"/>
  <c r="N190" i="138"/>
  <c r="N191" i="138"/>
  <c r="N192" i="138"/>
  <c r="N193" i="138"/>
  <c r="N194" i="138"/>
  <c r="N195" i="138"/>
  <c r="N196" i="138"/>
  <c r="N197" i="138"/>
  <c r="N198" i="138"/>
  <c r="N199" i="138"/>
  <c r="N200" i="138"/>
  <c r="N201" i="138"/>
  <c r="N202" i="138"/>
  <c r="N203" i="138"/>
  <c r="N204" i="138"/>
  <c r="O204" i="138" s="1"/>
  <c r="N205" i="138"/>
  <c r="N206" i="138"/>
  <c r="N207" i="138"/>
  <c r="N208" i="138"/>
  <c r="N209" i="138"/>
  <c r="N210" i="138"/>
  <c r="N211" i="138"/>
  <c r="N212" i="138"/>
  <c r="N213" i="138"/>
  <c r="N214" i="138"/>
  <c r="N215" i="138"/>
  <c r="N216" i="138"/>
  <c r="N217" i="138"/>
  <c r="N218" i="138"/>
  <c r="N219" i="138"/>
  <c r="N220" i="138"/>
  <c r="O220" i="138" s="1"/>
  <c r="N221" i="138"/>
  <c r="N222" i="138"/>
  <c r="N223" i="138"/>
  <c r="N224" i="138"/>
  <c r="N225" i="138"/>
  <c r="N226" i="138"/>
  <c r="N227" i="138"/>
  <c r="N228" i="138"/>
  <c r="N229" i="138"/>
  <c r="N230" i="138"/>
  <c r="N231" i="138"/>
  <c r="N232" i="138"/>
  <c r="N233" i="138"/>
  <c r="N234" i="138"/>
  <c r="N235" i="138"/>
  <c r="N236" i="138"/>
  <c r="O236" i="138" s="1"/>
  <c r="N237" i="138"/>
  <c r="O237" i="138" s="1"/>
  <c r="N13" i="138"/>
  <c r="O13" i="138" s="1"/>
  <c r="O27" i="138"/>
  <c r="O43" i="138"/>
  <c r="O59" i="138"/>
  <c r="O61" i="138"/>
  <c r="O75" i="138"/>
  <c r="O77" i="138"/>
  <c r="O91" i="138"/>
  <c r="O93" i="138"/>
  <c r="O107" i="138"/>
  <c r="O109" i="138"/>
  <c r="O123" i="138"/>
  <c r="O125" i="138"/>
  <c r="O139" i="138"/>
  <c r="O141" i="138"/>
  <c r="O155" i="138"/>
  <c r="O157" i="138"/>
  <c r="O171" i="138"/>
  <c r="O173" i="138"/>
  <c r="O187" i="138"/>
  <c r="O189" i="138"/>
  <c r="O203" i="138"/>
  <c r="O205" i="138"/>
  <c r="O219" i="138"/>
  <c r="O221" i="138"/>
  <c r="O235" i="138"/>
  <c r="P14" i="138"/>
  <c r="P15" i="138"/>
  <c r="P16" i="138"/>
  <c r="P17" i="138"/>
  <c r="P18" i="138"/>
  <c r="P19" i="138"/>
  <c r="P20" i="138"/>
  <c r="P21" i="138"/>
  <c r="P22" i="138"/>
  <c r="P23" i="138"/>
  <c r="P24" i="138"/>
  <c r="P25" i="138"/>
  <c r="P26" i="138"/>
  <c r="P27" i="138"/>
  <c r="P28" i="138"/>
  <c r="P29" i="138"/>
  <c r="P30" i="138"/>
  <c r="P31" i="138"/>
  <c r="P32" i="138"/>
  <c r="P33" i="138"/>
  <c r="P34" i="138"/>
  <c r="P35" i="138"/>
  <c r="P36" i="138"/>
  <c r="P37" i="138"/>
  <c r="P38" i="138"/>
  <c r="P39" i="138"/>
  <c r="P40" i="138"/>
  <c r="P41" i="138"/>
  <c r="P42" i="138"/>
  <c r="P43" i="138"/>
  <c r="P44" i="138"/>
  <c r="P45" i="138"/>
  <c r="P46" i="138"/>
  <c r="P47" i="138"/>
  <c r="P48" i="138"/>
  <c r="P49" i="138"/>
  <c r="P50" i="138"/>
  <c r="P51" i="138"/>
  <c r="P52" i="138"/>
  <c r="P53" i="138"/>
  <c r="P54" i="138"/>
  <c r="P55" i="138"/>
  <c r="P56" i="138"/>
  <c r="P57" i="138"/>
  <c r="P58" i="138"/>
  <c r="P59" i="138"/>
  <c r="P60" i="138"/>
  <c r="P61" i="138"/>
  <c r="P62" i="138"/>
  <c r="P63" i="138"/>
  <c r="P64" i="138"/>
  <c r="P65" i="138"/>
  <c r="P66" i="138"/>
  <c r="P67" i="138"/>
  <c r="P68" i="138"/>
  <c r="P69" i="138"/>
  <c r="P70" i="138"/>
  <c r="P71" i="138"/>
  <c r="P72" i="138"/>
  <c r="P73" i="138"/>
  <c r="P74" i="138"/>
  <c r="P75" i="138"/>
  <c r="P76" i="138"/>
  <c r="P77" i="138"/>
  <c r="P78" i="138"/>
  <c r="P79" i="138"/>
  <c r="P80" i="138"/>
  <c r="P81" i="138"/>
  <c r="P82" i="138"/>
  <c r="P83" i="138"/>
  <c r="P84" i="138"/>
  <c r="P85" i="138"/>
  <c r="P86" i="138"/>
  <c r="P87" i="138"/>
  <c r="P88" i="138"/>
  <c r="P89" i="138"/>
  <c r="P90" i="138"/>
  <c r="P91" i="138"/>
  <c r="P92" i="138"/>
  <c r="P93" i="138"/>
  <c r="P94" i="138"/>
  <c r="P95" i="138"/>
  <c r="P96" i="138"/>
  <c r="P97" i="138"/>
  <c r="P98" i="138"/>
  <c r="P99" i="138"/>
  <c r="P100" i="138"/>
  <c r="P101" i="138"/>
  <c r="P102" i="138"/>
  <c r="P103" i="138"/>
  <c r="P104" i="138"/>
  <c r="P105" i="138"/>
  <c r="P106" i="138"/>
  <c r="P107" i="138"/>
  <c r="P108" i="138"/>
  <c r="P109" i="138"/>
  <c r="P110" i="138"/>
  <c r="P111" i="138"/>
  <c r="P112" i="138"/>
  <c r="P113" i="138"/>
  <c r="P114" i="138"/>
  <c r="P115" i="138"/>
  <c r="P116" i="138"/>
  <c r="P117" i="138"/>
  <c r="P118" i="138"/>
  <c r="P119" i="138"/>
  <c r="P120" i="138"/>
  <c r="P121" i="138"/>
  <c r="P122" i="138"/>
  <c r="P123" i="138"/>
  <c r="P124" i="138"/>
  <c r="P125" i="138"/>
  <c r="P126" i="138"/>
  <c r="P127" i="138"/>
  <c r="P128" i="138"/>
  <c r="P129" i="138"/>
  <c r="P130" i="138"/>
  <c r="P131" i="138"/>
  <c r="P132" i="138"/>
  <c r="P133" i="138"/>
  <c r="P134" i="138"/>
  <c r="P135" i="138"/>
  <c r="P136" i="138"/>
  <c r="P137" i="138"/>
  <c r="P138" i="138"/>
  <c r="P139" i="138"/>
  <c r="P140" i="138"/>
  <c r="P141" i="138"/>
  <c r="P142" i="138"/>
  <c r="P143" i="138"/>
  <c r="P144" i="138"/>
  <c r="P145" i="138"/>
  <c r="P146" i="138"/>
  <c r="P147" i="138"/>
  <c r="P148" i="138"/>
  <c r="P149" i="138"/>
  <c r="P150" i="138"/>
  <c r="P151" i="138"/>
  <c r="P152" i="138"/>
  <c r="P153" i="138"/>
  <c r="P154" i="138"/>
  <c r="P155" i="138"/>
  <c r="P156" i="138"/>
  <c r="P157" i="138"/>
  <c r="P158" i="138"/>
  <c r="P159" i="138"/>
  <c r="P160" i="138"/>
  <c r="P161" i="138"/>
  <c r="P162" i="138"/>
  <c r="P163" i="138"/>
  <c r="P164" i="138"/>
  <c r="P165" i="138"/>
  <c r="P166" i="138"/>
  <c r="P167" i="138"/>
  <c r="P168" i="138"/>
  <c r="P169" i="138"/>
  <c r="P170" i="138"/>
  <c r="P171" i="138"/>
  <c r="P172" i="138"/>
  <c r="P173" i="138"/>
  <c r="P174" i="138"/>
  <c r="P175" i="138"/>
  <c r="P176" i="138"/>
  <c r="P177" i="138"/>
  <c r="P178" i="138"/>
  <c r="P179" i="138"/>
  <c r="P180" i="138"/>
  <c r="P181" i="138"/>
  <c r="P182" i="138"/>
  <c r="P183" i="138"/>
  <c r="P184" i="138"/>
  <c r="P185" i="138"/>
  <c r="P186" i="138"/>
  <c r="P187" i="138"/>
  <c r="P188" i="138"/>
  <c r="P189" i="138"/>
  <c r="P190" i="138"/>
  <c r="P191" i="138"/>
  <c r="P192" i="138"/>
  <c r="P193" i="138"/>
  <c r="P194" i="138"/>
  <c r="P195" i="138"/>
  <c r="P196" i="138"/>
  <c r="P197" i="138"/>
  <c r="P198" i="138"/>
  <c r="P199" i="138"/>
  <c r="P200" i="138"/>
  <c r="P201" i="138"/>
  <c r="P202" i="138"/>
  <c r="P203" i="138"/>
  <c r="P204" i="138"/>
  <c r="P205" i="138"/>
  <c r="P206" i="138"/>
  <c r="P207" i="138"/>
  <c r="P208" i="138"/>
  <c r="P209" i="138"/>
  <c r="P210" i="138"/>
  <c r="P211" i="138"/>
  <c r="P212" i="138"/>
  <c r="P213" i="138"/>
  <c r="P214" i="138"/>
  <c r="P215" i="138"/>
  <c r="P216" i="138"/>
  <c r="P217" i="138"/>
  <c r="P218" i="138"/>
  <c r="P219" i="138"/>
  <c r="P220" i="138"/>
  <c r="P221" i="138"/>
  <c r="P222" i="138"/>
  <c r="P223" i="138"/>
  <c r="P224" i="138"/>
  <c r="P225" i="138"/>
  <c r="P226" i="138"/>
  <c r="P227" i="138"/>
  <c r="P228" i="138"/>
  <c r="P229" i="138"/>
  <c r="P230" i="138"/>
  <c r="P231" i="138"/>
  <c r="P232" i="138"/>
  <c r="P233" i="138"/>
  <c r="P234" i="138"/>
  <c r="P235" i="138"/>
  <c r="P236" i="138"/>
  <c r="P237" i="138"/>
  <c r="P13" i="138"/>
  <c r="O51" i="138"/>
  <c r="O14" i="138"/>
  <c r="O15" i="138"/>
  <c r="O16" i="138"/>
  <c r="O17" i="138"/>
  <c r="O18" i="138"/>
  <c r="O19" i="138"/>
  <c r="O20" i="138"/>
  <c r="O21" i="138"/>
  <c r="O22" i="138"/>
  <c r="O23" i="138"/>
  <c r="O24" i="138"/>
  <c r="O25" i="138"/>
  <c r="O26" i="138"/>
  <c r="O29" i="138"/>
  <c r="O30" i="138"/>
  <c r="O31" i="138"/>
  <c r="O32" i="138"/>
  <c r="O33" i="138"/>
  <c r="O34" i="138"/>
  <c r="O35" i="138"/>
  <c r="O36" i="138"/>
  <c r="O37" i="138"/>
  <c r="O38" i="138"/>
  <c r="O39" i="138"/>
  <c r="O40" i="138"/>
  <c r="O41" i="138"/>
  <c r="O42" i="138"/>
  <c r="O45" i="138"/>
  <c r="O46" i="138"/>
  <c r="O47" i="138"/>
  <c r="O48" i="138"/>
  <c r="O49" i="138"/>
  <c r="O50" i="138"/>
  <c r="O52" i="138"/>
  <c r="O53" i="138"/>
  <c r="O54" i="138"/>
  <c r="O55" i="138"/>
  <c r="O56" i="138"/>
  <c r="O57" i="138"/>
  <c r="O58" i="138"/>
  <c r="O62" i="138"/>
  <c r="O63" i="138"/>
  <c r="O64" i="138"/>
  <c r="O65" i="138"/>
  <c r="O66" i="138"/>
  <c r="O67" i="138"/>
  <c r="O68" i="138"/>
  <c r="O69" i="138"/>
  <c r="O70" i="138"/>
  <c r="O71" i="138"/>
  <c r="O72" i="138"/>
  <c r="O73" i="138"/>
  <c r="O74" i="138"/>
  <c r="O78" i="138"/>
  <c r="O79" i="138"/>
  <c r="O80" i="138"/>
  <c r="O81" i="138"/>
  <c r="O82" i="138"/>
  <c r="O83" i="138"/>
  <c r="O84" i="138"/>
  <c r="O85" i="138"/>
  <c r="O86" i="138"/>
  <c r="O87" i="138"/>
  <c r="O88" i="138"/>
  <c r="O89" i="138"/>
  <c r="O90" i="138"/>
  <c r="O94" i="138"/>
  <c r="O95" i="138"/>
  <c r="O96" i="138"/>
  <c r="O97" i="138"/>
  <c r="O98" i="138"/>
  <c r="O99" i="138"/>
  <c r="O100" i="138"/>
  <c r="O101" i="138"/>
  <c r="O102" i="138"/>
  <c r="O103" i="138"/>
  <c r="O104" i="138"/>
  <c r="O105" i="138"/>
  <c r="O106" i="138"/>
  <c r="O110" i="138"/>
  <c r="O111" i="138"/>
  <c r="O112" i="138"/>
  <c r="O113" i="138"/>
  <c r="O114" i="138"/>
  <c r="O115" i="138"/>
  <c r="O116" i="138"/>
  <c r="O117" i="138"/>
  <c r="O118" i="138"/>
  <c r="O119" i="138"/>
  <c r="O120" i="138"/>
  <c r="O121" i="138"/>
  <c r="O122" i="138"/>
  <c r="O126" i="138"/>
  <c r="O127" i="138"/>
  <c r="O128" i="138"/>
  <c r="O129" i="138"/>
  <c r="O130" i="138"/>
  <c r="O131" i="138"/>
  <c r="O132" i="138"/>
  <c r="O133" i="138"/>
  <c r="O134" i="138"/>
  <c r="O135" i="138"/>
  <c r="O136" i="138"/>
  <c r="O137" i="138"/>
  <c r="O138" i="138"/>
  <c r="O142" i="138"/>
  <c r="O143" i="138"/>
  <c r="O144" i="138"/>
  <c r="O145" i="138"/>
  <c r="O146" i="138"/>
  <c r="O147" i="138"/>
  <c r="O148" i="138"/>
  <c r="O149" i="138"/>
  <c r="O150" i="138"/>
  <c r="O151" i="138"/>
  <c r="O152" i="138"/>
  <c r="O153" i="138"/>
  <c r="O154" i="138"/>
  <c r="O158" i="138"/>
  <c r="O159" i="138"/>
  <c r="O160" i="138"/>
  <c r="O161" i="138"/>
  <c r="O162" i="138"/>
  <c r="O163" i="138"/>
  <c r="O164" i="138"/>
  <c r="O165" i="138"/>
  <c r="O166" i="138"/>
  <c r="O167" i="138"/>
  <c r="O168" i="138"/>
  <c r="O169" i="138"/>
  <c r="O170" i="138"/>
  <c r="O174" i="138"/>
  <c r="O175" i="138"/>
  <c r="O176" i="138"/>
  <c r="O177" i="138"/>
  <c r="O178" i="138"/>
  <c r="O179" i="138"/>
  <c r="O180" i="138"/>
  <c r="O181" i="138"/>
  <c r="O182" i="138"/>
  <c r="O183" i="138"/>
  <c r="O184" i="138"/>
  <c r="O185" i="138"/>
  <c r="O186" i="138"/>
  <c r="O190" i="138"/>
  <c r="O191" i="138"/>
  <c r="O192" i="138"/>
  <c r="O193" i="138"/>
  <c r="O194" i="138"/>
  <c r="O195" i="138"/>
  <c r="O196" i="138"/>
  <c r="O197" i="138"/>
  <c r="O198" i="138"/>
  <c r="O199" i="138"/>
  <c r="O200" i="138"/>
  <c r="O201" i="138"/>
  <c r="O202" i="138"/>
  <c r="O206" i="138"/>
  <c r="O207" i="138"/>
  <c r="O208" i="138"/>
  <c r="O209" i="138"/>
  <c r="O210" i="138"/>
  <c r="O211" i="138"/>
  <c r="O212" i="138"/>
  <c r="O213" i="138"/>
  <c r="O214" i="138"/>
  <c r="O215" i="138"/>
  <c r="O216" i="138"/>
  <c r="O217" i="138"/>
  <c r="O218" i="138"/>
  <c r="O222" i="138"/>
  <c r="O223" i="138"/>
  <c r="O224" i="138"/>
  <c r="O225" i="138"/>
  <c r="O226" i="138"/>
  <c r="O227" i="138"/>
  <c r="O228" i="138"/>
  <c r="O229" i="138"/>
  <c r="O230" i="138"/>
  <c r="O231" i="138"/>
  <c r="O232" i="138"/>
  <c r="O233" i="138"/>
  <c r="O234" i="138"/>
  <c r="H9" i="224"/>
  <c r="B24" i="224" s="1"/>
  <c r="G234" i="138"/>
  <c r="G235" i="138"/>
  <c r="G236" i="138"/>
  <c r="G237" i="138"/>
  <c r="G14" i="138"/>
  <c r="G15" i="138"/>
  <c r="G16" i="138"/>
  <c r="G17" i="138"/>
  <c r="G18" i="138"/>
  <c r="G19" i="138"/>
  <c r="G20" i="138"/>
  <c r="G21" i="138"/>
  <c r="G22" i="138"/>
  <c r="G23" i="138"/>
  <c r="G24" i="138"/>
  <c r="G25" i="138"/>
  <c r="G26" i="138"/>
  <c r="G27" i="138"/>
  <c r="G28" i="138"/>
  <c r="G29" i="138"/>
  <c r="G30" i="138"/>
  <c r="G31" i="138"/>
  <c r="G32" i="138"/>
  <c r="G33" i="138"/>
  <c r="G34" i="138"/>
  <c r="G35" i="138"/>
  <c r="G36" i="138"/>
  <c r="G37" i="138"/>
  <c r="G38" i="138"/>
  <c r="G39" i="138"/>
  <c r="G40" i="138"/>
  <c r="G41" i="138"/>
  <c r="G42" i="138"/>
  <c r="G43" i="138"/>
  <c r="G44" i="138"/>
  <c r="G45" i="138"/>
  <c r="G46" i="138"/>
  <c r="G47" i="138"/>
  <c r="G48" i="138"/>
  <c r="G49" i="138"/>
  <c r="G50" i="138"/>
  <c r="G51" i="138"/>
  <c r="G52" i="138"/>
  <c r="G53" i="138"/>
  <c r="G54" i="138"/>
  <c r="G55" i="138"/>
  <c r="G56" i="138"/>
  <c r="G57" i="138"/>
  <c r="G58" i="138"/>
  <c r="G59" i="138"/>
  <c r="G60" i="138"/>
  <c r="G61" i="138"/>
  <c r="G62" i="138"/>
  <c r="G63" i="138"/>
  <c r="G64" i="138"/>
  <c r="G65" i="138"/>
  <c r="G66" i="138"/>
  <c r="G67" i="138"/>
  <c r="G68" i="138"/>
  <c r="G69" i="138"/>
  <c r="G70" i="138"/>
  <c r="G71" i="138"/>
  <c r="G72" i="138"/>
  <c r="G73" i="138"/>
  <c r="G74" i="138"/>
  <c r="G75" i="138"/>
  <c r="G76" i="138"/>
  <c r="G77" i="138"/>
  <c r="G78" i="138"/>
  <c r="G79" i="138"/>
  <c r="G80" i="138"/>
  <c r="G81" i="138"/>
  <c r="G82" i="138"/>
  <c r="G83" i="138"/>
  <c r="G84" i="138"/>
  <c r="G85" i="138"/>
  <c r="G86" i="138"/>
  <c r="G87" i="138"/>
  <c r="G88" i="138"/>
  <c r="G89" i="138"/>
  <c r="G90" i="138"/>
  <c r="G91" i="138"/>
  <c r="G92" i="138"/>
  <c r="G93" i="138"/>
  <c r="G94" i="138"/>
  <c r="G95" i="138"/>
  <c r="G96" i="138"/>
  <c r="G97" i="138"/>
  <c r="G98" i="138"/>
  <c r="G99" i="138"/>
  <c r="G100" i="138"/>
  <c r="G101" i="138"/>
  <c r="G102" i="138"/>
  <c r="G103" i="138"/>
  <c r="G104" i="138"/>
  <c r="G105" i="138"/>
  <c r="G106" i="138"/>
  <c r="G107" i="138"/>
  <c r="G108" i="138"/>
  <c r="G109" i="138"/>
  <c r="G110" i="138"/>
  <c r="G111" i="138"/>
  <c r="G112" i="138"/>
  <c r="G113" i="138"/>
  <c r="G114" i="138"/>
  <c r="G115" i="138"/>
  <c r="G116" i="138"/>
  <c r="G117" i="138"/>
  <c r="G118" i="138"/>
  <c r="G119" i="138"/>
  <c r="G120" i="138"/>
  <c r="G121" i="138"/>
  <c r="G122" i="138"/>
  <c r="G123" i="138"/>
  <c r="G124" i="138"/>
  <c r="G125" i="138"/>
  <c r="G126" i="138"/>
  <c r="G127" i="138"/>
  <c r="G128" i="138"/>
  <c r="G129" i="138"/>
  <c r="G130" i="138"/>
  <c r="G131" i="138"/>
  <c r="G132" i="138"/>
  <c r="G133" i="138"/>
  <c r="G134" i="138"/>
  <c r="G135" i="138"/>
  <c r="G136" i="138"/>
  <c r="G137" i="138"/>
  <c r="G138" i="138"/>
  <c r="G139" i="138"/>
  <c r="G140" i="138"/>
  <c r="G141" i="138"/>
  <c r="G142" i="138"/>
  <c r="G143" i="138"/>
  <c r="G144" i="138"/>
  <c r="G145" i="138"/>
  <c r="G146" i="138"/>
  <c r="G147" i="138"/>
  <c r="G148" i="138"/>
  <c r="G149" i="138"/>
  <c r="G150" i="138"/>
  <c r="G151" i="138"/>
  <c r="G152" i="138"/>
  <c r="G153" i="138"/>
  <c r="G154" i="138"/>
  <c r="G155" i="138"/>
  <c r="G156" i="138"/>
  <c r="G157" i="138"/>
  <c r="G158" i="138"/>
  <c r="G159" i="138"/>
  <c r="G160" i="138"/>
  <c r="G161" i="138"/>
  <c r="G162" i="138"/>
  <c r="G163" i="138"/>
  <c r="G164" i="138"/>
  <c r="G165" i="138"/>
  <c r="G166" i="138"/>
  <c r="G167" i="138"/>
  <c r="G168" i="138"/>
  <c r="G169" i="138"/>
  <c r="G170" i="138"/>
  <c r="G171" i="138"/>
  <c r="G172" i="138"/>
  <c r="G173" i="138"/>
  <c r="G174" i="138"/>
  <c r="G175" i="138"/>
  <c r="G176" i="138"/>
  <c r="G177" i="138"/>
  <c r="G178" i="138"/>
  <c r="G179" i="138"/>
  <c r="G180" i="138"/>
  <c r="G181" i="138"/>
  <c r="G182" i="138"/>
  <c r="G183" i="138"/>
  <c r="G184" i="138"/>
  <c r="G185" i="138"/>
  <c r="G186" i="138"/>
  <c r="G187" i="138"/>
  <c r="G188" i="138"/>
  <c r="G189" i="138"/>
  <c r="G190" i="138"/>
  <c r="G191" i="138"/>
  <c r="G192" i="138"/>
  <c r="G193" i="138"/>
  <c r="G194" i="138"/>
  <c r="G195" i="138"/>
  <c r="G196" i="138"/>
  <c r="G197" i="138"/>
  <c r="G198" i="138"/>
  <c r="G199" i="138"/>
  <c r="G200" i="138"/>
  <c r="G201" i="138"/>
  <c r="G202" i="138"/>
  <c r="G203" i="138"/>
  <c r="G204" i="138"/>
  <c r="G205" i="138"/>
  <c r="G206" i="138"/>
  <c r="G207" i="138"/>
  <c r="G208" i="138"/>
  <c r="G209" i="138"/>
  <c r="G210" i="138"/>
  <c r="G211" i="138"/>
  <c r="G212" i="138"/>
  <c r="G213" i="138"/>
  <c r="G214" i="138"/>
  <c r="G215" i="138"/>
  <c r="G216" i="138"/>
  <c r="G217" i="138"/>
  <c r="G218" i="138"/>
  <c r="G219" i="138"/>
  <c r="G220" i="138"/>
  <c r="G221" i="138"/>
  <c r="G222" i="138"/>
  <c r="G223" i="138"/>
  <c r="G224" i="138"/>
  <c r="G225" i="138"/>
  <c r="G226" i="138"/>
  <c r="G227" i="138"/>
  <c r="G228" i="138"/>
  <c r="G229" i="138"/>
  <c r="G230" i="138"/>
  <c r="G231" i="138"/>
  <c r="G232" i="138"/>
  <c r="G233" i="138"/>
  <c r="G13" i="138"/>
  <c r="B227" i="251"/>
  <c r="F2" i="251"/>
  <c r="F3" i="251"/>
  <c r="F4" i="251"/>
  <c r="F221" i="251"/>
  <c r="F5" i="251"/>
  <c r="F6" i="251"/>
  <c r="F7" i="251"/>
  <c r="F8" i="251"/>
  <c r="F9" i="251"/>
  <c r="F10" i="251"/>
  <c r="F11" i="251"/>
  <c r="F12" i="251"/>
  <c r="F13" i="251"/>
  <c r="F15" i="251"/>
  <c r="F16" i="251"/>
  <c r="F17" i="251"/>
  <c r="F18" i="251"/>
  <c r="F19" i="251"/>
  <c r="F20" i="251"/>
  <c r="F21" i="251"/>
  <c r="F22" i="251"/>
  <c r="F23" i="251"/>
  <c r="F24" i="251"/>
  <c r="F25" i="251"/>
  <c r="F27" i="251"/>
  <c r="F28" i="251"/>
  <c r="F29" i="251"/>
  <c r="F30" i="251"/>
  <c r="F31" i="251"/>
  <c r="F32" i="251"/>
  <c r="F33" i="251"/>
  <c r="F34" i="251"/>
  <c r="F35" i="251"/>
  <c r="F37" i="251"/>
  <c r="F38" i="251"/>
  <c r="F40" i="251"/>
  <c r="F41" i="251"/>
  <c r="F43" i="251"/>
  <c r="F44" i="251"/>
  <c r="F47" i="251"/>
  <c r="F48" i="251"/>
  <c r="F50" i="251"/>
  <c r="F49" i="251"/>
  <c r="F51" i="251"/>
  <c r="F52" i="251"/>
  <c r="F55" i="251"/>
  <c r="F57" i="251"/>
  <c r="F59" i="251"/>
  <c r="F60" i="251"/>
  <c r="F61" i="251"/>
  <c r="F62" i="251"/>
  <c r="F79" i="251"/>
  <c r="F63" i="251"/>
  <c r="F64" i="251"/>
  <c r="F65" i="251"/>
  <c r="F66" i="251"/>
  <c r="F67" i="251"/>
  <c r="F68" i="251"/>
  <c r="F70" i="251"/>
  <c r="F71" i="251"/>
  <c r="F163" i="251"/>
  <c r="F72" i="251"/>
  <c r="F73" i="251"/>
  <c r="F74" i="251"/>
  <c r="F75" i="251"/>
  <c r="F76" i="251"/>
  <c r="F77" i="251"/>
  <c r="F78" i="251"/>
  <c r="F80" i="251"/>
  <c r="F81" i="251"/>
  <c r="F84" i="251"/>
  <c r="F82" i="251"/>
  <c r="F83" i="251"/>
  <c r="F85" i="251"/>
  <c r="F86" i="251"/>
  <c r="F87" i="251"/>
  <c r="F88" i="251"/>
  <c r="F89" i="251"/>
  <c r="F90" i="251"/>
  <c r="F91" i="251"/>
  <c r="F92" i="251"/>
  <c r="F93" i="251"/>
  <c r="F45" i="251"/>
  <c r="F99" i="251"/>
  <c r="F94" i="251"/>
  <c r="F95" i="251"/>
  <c r="F96" i="251"/>
  <c r="F98" i="251"/>
  <c r="F97" i="251"/>
  <c r="F100" i="251"/>
  <c r="F101" i="251"/>
  <c r="F53" i="251"/>
  <c r="F102" i="251"/>
  <c r="F103" i="251"/>
  <c r="F224" i="251"/>
  <c r="F104" i="251"/>
  <c r="F39" i="251"/>
  <c r="F36" i="251"/>
  <c r="F105" i="251"/>
  <c r="F106" i="251"/>
  <c r="F112" i="251"/>
  <c r="F107" i="251"/>
  <c r="F111" i="251"/>
  <c r="F108" i="251"/>
  <c r="F109" i="251"/>
  <c r="F110" i="251"/>
  <c r="F54" i="251"/>
  <c r="F113" i="251"/>
  <c r="F116" i="251"/>
  <c r="F114" i="251"/>
  <c r="F115" i="251"/>
  <c r="F117" i="251"/>
  <c r="F118" i="251"/>
  <c r="F119" i="251"/>
  <c r="F120" i="251"/>
  <c r="F121" i="251"/>
  <c r="F46" i="251"/>
  <c r="F153" i="251"/>
  <c r="F122" i="251"/>
  <c r="F123" i="251"/>
  <c r="F125" i="251"/>
  <c r="F124" i="251"/>
  <c r="F126" i="251"/>
  <c r="F127" i="251"/>
  <c r="F140" i="251"/>
  <c r="F128" i="251"/>
  <c r="F129" i="251"/>
  <c r="F130" i="251"/>
  <c r="F131" i="251"/>
  <c r="F133" i="251"/>
  <c r="F134" i="251"/>
  <c r="F135" i="251"/>
  <c r="F136" i="251"/>
  <c r="F137" i="251"/>
  <c r="F138" i="251"/>
  <c r="F139" i="251"/>
  <c r="F141" i="251"/>
  <c r="F142" i="251"/>
  <c r="F143" i="251"/>
  <c r="F144" i="251"/>
  <c r="F146" i="251"/>
  <c r="F145" i="251"/>
  <c r="F149" i="251"/>
  <c r="F147" i="251"/>
  <c r="F148" i="251"/>
  <c r="F150" i="251"/>
  <c r="F151" i="251"/>
  <c r="F152" i="251"/>
  <c r="F154" i="251"/>
  <c r="F155" i="251"/>
  <c r="F211" i="251"/>
  <c r="F212" i="251"/>
  <c r="F217" i="251"/>
  <c r="F156" i="251"/>
  <c r="F14" i="251"/>
  <c r="F157" i="251"/>
  <c r="F158" i="251"/>
  <c r="F159" i="251"/>
  <c r="F160" i="251"/>
  <c r="F161" i="251"/>
  <c r="F162" i="251"/>
  <c r="F164" i="251"/>
  <c r="F165" i="251"/>
  <c r="F166" i="251"/>
  <c r="F167" i="251"/>
  <c r="F168" i="251"/>
  <c r="F169" i="251"/>
  <c r="F170" i="251"/>
  <c r="F171" i="251"/>
  <c r="F172" i="251"/>
  <c r="F173" i="251"/>
  <c r="F174" i="251"/>
  <c r="F187" i="251"/>
  <c r="F175" i="251"/>
  <c r="F176" i="251"/>
  <c r="F177" i="251"/>
  <c r="F178" i="251"/>
  <c r="F179" i="251"/>
  <c r="F180" i="251"/>
  <c r="F181" i="251"/>
  <c r="F182" i="251"/>
  <c r="F183" i="251"/>
  <c r="F185" i="251"/>
  <c r="F186" i="251"/>
  <c r="F193" i="251"/>
  <c r="F188" i="251"/>
  <c r="F191" i="251"/>
  <c r="F192" i="251"/>
  <c r="F194" i="251"/>
  <c r="F69" i="251"/>
  <c r="F197" i="251"/>
  <c r="F199" i="251"/>
  <c r="F198" i="251"/>
  <c r="F200" i="251"/>
  <c r="F201" i="251"/>
  <c r="F202" i="251"/>
  <c r="F203" i="251"/>
  <c r="F204" i="251"/>
  <c r="F205" i="251"/>
  <c r="F42" i="251"/>
  <c r="F58" i="251"/>
  <c r="F206" i="251"/>
  <c r="F207" i="251"/>
  <c r="F208" i="251"/>
  <c r="F209" i="251"/>
  <c r="F210" i="251"/>
  <c r="F216" i="251"/>
  <c r="F218" i="251"/>
  <c r="F219" i="251"/>
  <c r="F214" i="251"/>
  <c r="F213" i="251"/>
  <c r="F215" i="251"/>
  <c r="F220" i="251"/>
  <c r="F222" i="251"/>
  <c r="F223" i="251"/>
  <c r="F225" i="251"/>
  <c r="F226" i="251"/>
  <c r="F189" i="251"/>
  <c r="F190" i="251"/>
  <c r="F195" i="251"/>
  <c r="F196" i="251"/>
  <c r="F26" i="251"/>
  <c r="F56" i="251"/>
  <c r="F132" i="251"/>
  <c r="F184" i="251"/>
  <c r="D16" i="224" l="1"/>
  <c r="B16" i="224"/>
  <c r="B29" i="224"/>
  <c r="B37" i="224"/>
  <c r="F227" i="251"/>
  <c r="D29" i="224" l="1"/>
  <c r="C16" i="224"/>
  <c r="C2" i="251"/>
  <c r="E2" i="251" s="1"/>
  <c r="C3" i="251"/>
  <c r="E3" i="251" s="1"/>
  <c r="C4" i="251"/>
  <c r="E4" i="251" s="1"/>
  <c r="C5" i="251"/>
  <c r="E5" i="251" s="1"/>
  <c r="C6" i="251"/>
  <c r="E6" i="251" s="1"/>
  <c r="C7" i="251"/>
  <c r="E7" i="251" s="1"/>
  <c r="C8" i="251"/>
  <c r="E8" i="251" s="1"/>
  <c r="C9" i="251"/>
  <c r="E9" i="251" s="1"/>
  <c r="C10" i="251"/>
  <c r="E10" i="251" s="1"/>
  <c r="C11" i="251"/>
  <c r="E11" i="251" s="1"/>
  <c r="C12" i="251"/>
  <c r="E12" i="251" s="1"/>
  <c r="C13" i="251"/>
  <c r="E13" i="251" s="1"/>
  <c r="C14" i="251"/>
  <c r="E14" i="251" s="1"/>
  <c r="C15" i="251"/>
  <c r="E15" i="251" s="1"/>
  <c r="C16" i="251"/>
  <c r="E16" i="251" s="1"/>
  <c r="C17" i="251"/>
  <c r="E17" i="251" s="1"/>
  <c r="C18" i="251"/>
  <c r="E18" i="251" s="1"/>
  <c r="C19" i="251"/>
  <c r="E19" i="251" s="1"/>
  <c r="C20" i="251"/>
  <c r="E20" i="251" s="1"/>
  <c r="C21" i="251"/>
  <c r="E21" i="251" s="1"/>
  <c r="C22" i="251"/>
  <c r="E22" i="251" s="1"/>
  <c r="C23" i="251"/>
  <c r="E23" i="251" s="1"/>
  <c r="C24" i="251"/>
  <c r="E24" i="251" s="1"/>
  <c r="C25" i="251"/>
  <c r="E25" i="251" s="1"/>
  <c r="C26" i="251"/>
  <c r="E26" i="251" s="1"/>
  <c r="C27" i="251"/>
  <c r="E27" i="251" s="1"/>
  <c r="C28" i="251"/>
  <c r="E28" i="251" s="1"/>
  <c r="C29" i="251"/>
  <c r="E29" i="251" s="1"/>
  <c r="C30" i="251"/>
  <c r="E30" i="251" s="1"/>
  <c r="C31" i="251"/>
  <c r="E31" i="251" s="1"/>
  <c r="C32" i="251"/>
  <c r="E32" i="251" s="1"/>
  <c r="C33" i="251"/>
  <c r="E33" i="251" s="1"/>
  <c r="C34" i="251"/>
  <c r="E34" i="251" s="1"/>
  <c r="C35" i="251"/>
  <c r="E35" i="251" s="1"/>
  <c r="C36" i="251"/>
  <c r="E36" i="251" s="1"/>
  <c r="C37" i="251"/>
  <c r="E37" i="251" s="1"/>
  <c r="C38" i="251"/>
  <c r="E38" i="251" s="1"/>
  <c r="C39" i="251"/>
  <c r="E39" i="251" s="1"/>
  <c r="C40" i="251"/>
  <c r="E40" i="251" s="1"/>
  <c r="C41" i="251"/>
  <c r="E41" i="251" s="1"/>
  <c r="C42" i="251"/>
  <c r="E42" i="251" s="1"/>
  <c r="C43" i="251"/>
  <c r="E43" i="251" s="1"/>
  <c r="C44" i="251"/>
  <c r="E44" i="251" s="1"/>
  <c r="C45" i="251"/>
  <c r="E45" i="251" s="1"/>
  <c r="C46" i="251"/>
  <c r="E46" i="251" s="1"/>
  <c r="C47" i="251"/>
  <c r="E47" i="251" s="1"/>
  <c r="C48" i="251"/>
  <c r="E48" i="251" s="1"/>
  <c r="C49" i="251"/>
  <c r="E49" i="251" s="1"/>
  <c r="C50" i="251"/>
  <c r="E50" i="251" s="1"/>
  <c r="C51" i="251"/>
  <c r="E51" i="251" s="1"/>
  <c r="C52" i="251"/>
  <c r="E52" i="251" s="1"/>
  <c r="C53" i="251"/>
  <c r="E53" i="251" s="1"/>
  <c r="C54" i="251"/>
  <c r="E54" i="251" s="1"/>
  <c r="C55" i="251"/>
  <c r="E55" i="251" s="1"/>
  <c r="C56" i="251"/>
  <c r="E56" i="251" s="1"/>
  <c r="C57" i="251"/>
  <c r="E57" i="251" s="1"/>
  <c r="C58" i="251"/>
  <c r="E58" i="251" s="1"/>
  <c r="C59" i="251"/>
  <c r="E59" i="251" s="1"/>
  <c r="C60" i="251"/>
  <c r="E60" i="251" s="1"/>
  <c r="C61" i="251"/>
  <c r="E61" i="251" s="1"/>
  <c r="C62" i="251"/>
  <c r="E62" i="251" s="1"/>
  <c r="C63" i="251"/>
  <c r="E63" i="251" s="1"/>
  <c r="C64" i="251"/>
  <c r="E64" i="251" s="1"/>
  <c r="C65" i="251"/>
  <c r="E65" i="251" s="1"/>
  <c r="C66" i="251"/>
  <c r="E66" i="251" s="1"/>
  <c r="C67" i="251"/>
  <c r="E67" i="251" s="1"/>
  <c r="C68" i="251"/>
  <c r="E68" i="251" s="1"/>
  <c r="C70" i="251"/>
  <c r="E70" i="251" s="1"/>
  <c r="C69" i="251"/>
  <c r="E69" i="251" s="1"/>
  <c r="C71" i="251"/>
  <c r="E71" i="251" s="1"/>
  <c r="C72" i="251"/>
  <c r="E72" i="251" s="1"/>
  <c r="C73" i="251"/>
  <c r="E73" i="251" s="1"/>
  <c r="C74" i="251"/>
  <c r="E74" i="251" s="1"/>
  <c r="C75" i="251"/>
  <c r="E75" i="251" s="1"/>
  <c r="C76" i="251"/>
  <c r="E76" i="251" s="1"/>
  <c r="C77" i="251"/>
  <c r="E77" i="251" s="1"/>
  <c r="C78" i="251"/>
  <c r="E78" i="251" s="1"/>
  <c r="C79" i="251"/>
  <c r="E79" i="251" s="1"/>
  <c r="C80" i="251"/>
  <c r="E80" i="251" s="1"/>
  <c r="C81" i="251"/>
  <c r="E81" i="251" s="1"/>
  <c r="C82" i="251"/>
  <c r="E82" i="251" s="1"/>
  <c r="C83" i="251"/>
  <c r="E83" i="251" s="1"/>
  <c r="C84" i="251"/>
  <c r="E84" i="251" s="1"/>
  <c r="C85" i="251"/>
  <c r="E85" i="251" s="1"/>
  <c r="C86" i="251"/>
  <c r="E86" i="251" s="1"/>
  <c r="C87" i="251"/>
  <c r="E87" i="251" s="1"/>
  <c r="C88" i="251"/>
  <c r="E88" i="251" s="1"/>
  <c r="C89" i="251"/>
  <c r="E89" i="251" s="1"/>
  <c r="C90" i="251"/>
  <c r="E90" i="251" s="1"/>
  <c r="C91" i="251"/>
  <c r="E91" i="251" s="1"/>
  <c r="C92" i="251"/>
  <c r="E92" i="251" s="1"/>
  <c r="C93" i="251"/>
  <c r="E93" i="251" s="1"/>
  <c r="C94" i="251"/>
  <c r="E94" i="251" s="1"/>
  <c r="C95" i="251"/>
  <c r="E95" i="251" s="1"/>
  <c r="C96" i="251"/>
  <c r="E96" i="251" s="1"/>
  <c r="C97" i="251"/>
  <c r="E97" i="251" s="1"/>
  <c r="C98" i="251"/>
  <c r="E98" i="251" s="1"/>
  <c r="C99" i="251"/>
  <c r="E99" i="251" s="1"/>
  <c r="C100" i="251"/>
  <c r="E100" i="251" s="1"/>
  <c r="C101" i="251"/>
  <c r="E101" i="251" s="1"/>
  <c r="C102" i="251"/>
  <c r="E102" i="251" s="1"/>
  <c r="C103" i="251"/>
  <c r="E103" i="251" s="1"/>
  <c r="C104" i="251"/>
  <c r="E104" i="251" s="1"/>
  <c r="C105" i="251"/>
  <c r="E105" i="251" s="1"/>
  <c r="C106" i="251"/>
  <c r="E106" i="251" s="1"/>
  <c r="C107" i="251"/>
  <c r="E107" i="251" s="1"/>
  <c r="C108" i="251"/>
  <c r="E108" i="251" s="1"/>
  <c r="C109" i="251"/>
  <c r="E109" i="251" s="1"/>
  <c r="C110" i="251"/>
  <c r="E110" i="251" s="1"/>
  <c r="C111" i="251"/>
  <c r="E111" i="251" s="1"/>
  <c r="C112" i="251"/>
  <c r="E112" i="251" s="1"/>
  <c r="C113" i="251"/>
  <c r="E113" i="251" s="1"/>
  <c r="C114" i="251"/>
  <c r="E114" i="251" s="1"/>
  <c r="C115" i="251"/>
  <c r="E115" i="251" s="1"/>
  <c r="C116" i="251"/>
  <c r="E116" i="251" s="1"/>
  <c r="C117" i="251"/>
  <c r="E117" i="251" s="1"/>
  <c r="C118" i="251"/>
  <c r="E118" i="251" s="1"/>
  <c r="C119" i="251"/>
  <c r="E119" i="251" s="1"/>
  <c r="C120" i="251"/>
  <c r="E120" i="251" s="1"/>
  <c r="C121" i="251"/>
  <c r="E121" i="251" s="1"/>
  <c r="C122" i="251"/>
  <c r="E122" i="251" s="1"/>
  <c r="C123" i="251"/>
  <c r="E123" i="251" s="1"/>
  <c r="C124" i="251"/>
  <c r="E124" i="251" s="1"/>
  <c r="C125" i="251"/>
  <c r="E125" i="251" s="1"/>
  <c r="C126" i="251"/>
  <c r="E126" i="251" s="1"/>
  <c r="C127" i="251"/>
  <c r="E127" i="251" s="1"/>
  <c r="C128" i="251"/>
  <c r="E128" i="251" s="1"/>
  <c r="C129" i="251"/>
  <c r="E129" i="251" s="1"/>
  <c r="C130" i="251"/>
  <c r="E130" i="251" s="1"/>
  <c r="C131" i="251"/>
  <c r="E131" i="251" s="1"/>
  <c r="C132" i="251"/>
  <c r="E132" i="251" s="1"/>
  <c r="C133" i="251"/>
  <c r="E133" i="251" s="1"/>
  <c r="C134" i="251"/>
  <c r="E134" i="251" s="1"/>
  <c r="C135" i="251"/>
  <c r="E135" i="251" s="1"/>
  <c r="C136" i="251"/>
  <c r="E136" i="251" s="1"/>
  <c r="C137" i="251"/>
  <c r="E137" i="251" s="1"/>
  <c r="C138" i="251"/>
  <c r="E138" i="251" s="1"/>
  <c r="C139" i="251"/>
  <c r="E139" i="251" s="1"/>
  <c r="C140" i="251"/>
  <c r="E140" i="251" s="1"/>
  <c r="C141" i="251"/>
  <c r="E141" i="251" s="1"/>
  <c r="C142" i="251"/>
  <c r="E142" i="251" s="1"/>
  <c r="C143" i="251"/>
  <c r="E143" i="251" s="1"/>
  <c r="C144" i="251"/>
  <c r="E144" i="251" s="1"/>
  <c r="C145" i="251"/>
  <c r="E145" i="251" s="1"/>
  <c r="C146" i="251"/>
  <c r="E146" i="251" s="1"/>
  <c r="C147" i="251"/>
  <c r="E147" i="251" s="1"/>
  <c r="C148" i="251"/>
  <c r="E148" i="251" s="1"/>
  <c r="C149" i="251"/>
  <c r="E149" i="251" s="1"/>
  <c r="C150" i="251"/>
  <c r="E150" i="251" s="1"/>
  <c r="C151" i="251"/>
  <c r="E151" i="251" s="1"/>
  <c r="C152" i="251"/>
  <c r="E152" i="251" s="1"/>
  <c r="C153" i="251"/>
  <c r="E153" i="251" s="1"/>
  <c r="C154" i="251"/>
  <c r="E154" i="251" s="1"/>
  <c r="C155" i="251"/>
  <c r="E155" i="251" s="1"/>
  <c r="C156" i="251"/>
  <c r="E156" i="251" s="1"/>
  <c r="C157" i="251"/>
  <c r="E157" i="251" s="1"/>
  <c r="C158" i="251"/>
  <c r="E158" i="251" s="1"/>
  <c r="C159" i="251"/>
  <c r="E159" i="251" s="1"/>
  <c r="C160" i="251"/>
  <c r="E160" i="251" s="1"/>
  <c r="C161" i="251"/>
  <c r="E161" i="251" s="1"/>
  <c r="C162" i="251"/>
  <c r="E162" i="251" s="1"/>
  <c r="C163" i="251"/>
  <c r="E163" i="251" s="1"/>
  <c r="C164" i="251"/>
  <c r="E164" i="251" s="1"/>
  <c r="C165" i="251"/>
  <c r="E165" i="251" s="1"/>
  <c r="C166" i="251"/>
  <c r="E166" i="251" s="1"/>
  <c r="C167" i="251"/>
  <c r="E167" i="251" s="1"/>
  <c r="C168" i="251"/>
  <c r="E168" i="251" s="1"/>
  <c r="C169" i="251"/>
  <c r="E169" i="251" s="1"/>
  <c r="C170" i="251"/>
  <c r="E170" i="251" s="1"/>
  <c r="C171" i="251"/>
  <c r="E171" i="251" s="1"/>
  <c r="C175" i="251"/>
  <c r="E175" i="251" s="1"/>
  <c r="C176" i="251"/>
  <c r="E176" i="251" s="1"/>
  <c r="C172" i="251"/>
  <c r="E172" i="251" s="1"/>
  <c r="C173" i="251"/>
  <c r="E173" i="251" s="1"/>
  <c r="C174" i="251"/>
  <c r="E174" i="251" s="1"/>
  <c r="C177" i="251"/>
  <c r="E177" i="251" s="1"/>
  <c r="C178" i="251"/>
  <c r="E178" i="251" s="1"/>
  <c r="C184" i="251"/>
  <c r="E184" i="251" s="1"/>
  <c r="C179" i="251"/>
  <c r="E179" i="251" s="1"/>
  <c r="C180" i="251"/>
  <c r="E180" i="251" s="1"/>
  <c r="C181" i="251"/>
  <c r="E181" i="251" s="1"/>
  <c r="C182" i="251"/>
  <c r="E182" i="251" s="1"/>
  <c r="C183" i="251"/>
  <c r="E183" i="251" s="1"/>
  <c r="C185" i="251"/>
  <c r="E185" i="251" s="1"/>
  <c r="C186" i="251"/>
  <c r="E186" i="251" s="1"/>
  <c r="C187" i="251"/>
  <c r="E187" i="251" s="1"/>
  <c r="C188" i="251"/>
  <c r="E188" i="251" s="1"/>
  <c r="C189" i="251"/>
  <c r="E189" i="251" s="1"/>
  <c r="C190" i="251"/>
  <c r="E190" i="251" s="1"/>
  <c r="C191" i="251"/>
  <c r="E191" i="251" s="1"/>
  <c r="C192" i="251"/>
  <c r="E192" i="251" s="1"/>
  <c r="C193" i="251"/>
  <c r="E193" i="251" s="1"/>
  <c r="C194" i="251"/>
  <c r="E194" i="251" s="1"/>
  <c r="C195" i="251"/>
  <c r="E195" i="251" s="1"/>
  <c r="C196" i="251"/>
  <c r="E196" i="251" s="1"/>
  <c r="C197" i="251"/>
  <c r="E197" i="251" s="1"/>
  <c r="C198" i="251"/>
  <c r="E198" i="251" s="1"/>
  <c r="C199" i="251"/>
  <c r="E199" i="251" s="1"/>
  <c r="C200" i="251"/>
  <c r="E200" i="251" s="1"/>
  <c r="C201" i="251"/>
  <c r="E201" i="251" s="1"/>
  <c r="C202" i="251"/>
  <c r="E202" i="251" s="1"/>
  <c r="C203" i="251"/>
  <c r="E203" i="251" s="1"/>
  <c r="C204" i="251"/>
  <c r="E204" i="251" s="1"/>
  <c r="C205" i="251"/>
  <c r="E205" i="251" s="1"/>
  <c r="C206" i="251"/>
  <c r="E206" i="251" s="1"/>
  <c r="C207" i="251"/>
  <c r="E207" i="251" s="1"/>
  <c r="C208" i="251"/>
  <c r="E208" i="251" s="1"/>
  <c r="C209" i="251"/>
  <c r="E209" i="251" s="1"/>
  <c r="C210" i="251"/>
  <c r="E210" i="251" s="1"/>
  <c r="C211" i="251"/>
  <c r="E211" i="251" s="1"/>
  <c r="C212" i="251"/>
  <c r="E212" i="251" s="1"/>
  <c r="C213" i="251"/>
  <c r="E213" i="251" s="1"/>
  <c r="C214" i="251"/>
  <c r="E214" i="251" s="1"/>
  <c r="C215" i="251"/>
  <c r="E215" i="251" s="1"/>
  <c r="C216" i="251"/>
  <c r="E216" i="251" s="1"/>
  <c r="C217" i="251"/>
  <c r="E217" i="251" s="1"/>
  <c r="C218" i="251"/>
  <c r="E218" i="251" s="1"/>
  <c r="C219" i="251"/>
  <c r="E219" i="251" s="1"/>
  <c r="C220" i="251"/>
  <c r="E220" i="251" s="1"/>
  <c r="C221" i="251"/>
  <c r="E221" i="251" s="1"/>
  <c r="C222" i="251"/>
  <c r="E222" i="251" s="1"/>
  <c r="C223" i="251"/>
  <c r="E223" i="251" s="1"/>
  <c r="C224" i="251"/>
  <c r="E224" i="251" s="1"/>
  <c r="C225" i="251"/>
  <c r="E225" i="251" s="1"/>
  <c r="C226" i="251"/>
  <c r="E226" i="251" s="1"/>
  <c r="J9" i="237"/>
  <c r="G27" i="248"/>
  <c r="G26" i="248"/>
  <c r="G25" i="248"/>
  <c r="G24" i="248"/>
  <c r="H12" i="248"/>
  <c r="H11" i="248"/>
  <c r="H10" i="248"/>
  <c r="H9" i="248"/>
  <c r="D2" i="241"/>
  <c r="B40" i="248" l="1"/>
  <c r="B32" i="248"/>
  <c r="B27" i="248"/>
  <c r="B19" i="248"/>
  <c r="B39" i="248"/>
  <c r="B31" i="248"/>
  <c r="B26" i="248"/>
  <c r="B18" i="248"/>
  <c r="B17" i="248"/>
  <c r="B30" i="248"/>
  <c r="B38" i="248"/>
  <c r="B25" i="248"/>
  <c r="B24" i="248"/>
  <c r="B16" i="248"/>
  <c r="B37" i="248"/>
  <c r="B29" i="248"/>
  <c r="E9" i="248"/>
  <c r="J9" i="248"/>
  <c r="D16" i="248" s="1"/>
  <c r="H180" i="138"/>
  <c r="I180" i="138" s="1"/>
  <c r="E29" i="248" l="1"/>
  <c r="C16" i="248"/>
  <c r="E10" i="248"/>
  <c r="C17" i="248" s="1"/>
  <c r="J10" i="248"/>
  <c r="D17" i="248" s="1"/>
  <c r="E30" i="248" s="1"/>
  <c r="H96" i="138"/>
  <c r="I96" i="138" s="1"/>
  <c r="H13" i="138"/>
  <c r="I13" i="138" s="1"/>
  <c r="H56" i="138"/>
  <c r="I56" i="138" s="1"/>
  <c r="H34" i="138"/>
  <c r="I34" i="138" s="1"/>
  <c r="H164" i="138"/>
  <c r="I164" i="138" s="1"/>
  <c r="H177" i="138"/>
  <c r="I177" i="138" s="1"/>
  <c r="H29" i="138"/>
  <c r="I29" i="138" s="1"/>
  <c r="H32" i="138"/>
  <c r="I32" i="138" s="1"/>
  <c r="H124" i="138"/>
  <c r="I124" i="138" s="1"/>
  <c r="H206" i="138"/>
  <c r="I206" i="138" s="1"/>
  <c r="H158" i="138"/>
  <c r="I158" i="138" s="1"/>
  <c r="H184" i="138"/>
  <c r="I184" i="138" s="1"/>
  <c r="H144" i="138"/>
  <c r="I144" i="138" s="1"/>
  <c r="H77" i="138"/>
  <c r="I77" i="138" s="1"/>
  <c r="H197" i="138"/>
  <c r="I197" i="138" s="1"/>
  <c r="H161" i="138"/>
  <c r="I161" i="138" s="1"/>
  <c r="H93" i="138"/>
  <c r="I93" i="138" s="1"/>
  <c r="H78" i="138"/>
  <c r="I78" i="138" s="1"/>
  <c r="D29" i="248"/>
  <c r="D30" i="248" l="1"/>
  <c r="J11" i="248"/>
  <c r="D18" i="248" s="1"/>
  <c r="E31" i="248" s="1"/>
  <c r="E11" i="248"/>
  <c r="C18" i="248" s="1"/>
  <c r="H174" i="138"/>
  <c r="I174" i="138" s="1"/>
  <c r="H190" i="138"/>
  <c r="I190" i="138" s="1"/>
  <c r="H175" i="138"/>
  <c r="I175" i="138" s="1"/>
  <c r="H181" i="138"/>
  <c r="I181" i="138" s="1"/>
  <c r="H217" i="138"/>
  <c r="I217" i="138" s="1"/>
  <c r="H156" i="138"/>
  <c r="I156" i="138" s="1"/>
  <c r="H159" i="138"/>
  <c r="I159" i="138" s="1"/>
  <c r="H117" i="138"/>
  <c r="I117" i="138" s="1"/>
  <c r="H230" i="138"/>
  <c r="I230" i="138" s="1"/>
  <c r="H234" i="138"/>
  <c r="I234" i="138" s="1"/>
  <c r="H62" i="138"/>
  <c r="I62" i="138" s="1"/>
  <c r="H213" i="138"/>
  <c r="I213" i="138" s="1"/>
  <c r="H169" i="138"/>
  <c r="I169" i="138" s="1"/>
  <c r="H57" i="138"/>
  <c r="I57" i="138" s="1"/>
  <c r="H225" i="138"/>
  <c r="I225" i="138" s="1"/>
  <c r="H193" i="138"/>
  <c r="I193" i="138" s="1"/>
  <c r="H196" i="138"/>
  <c r="I196" i="138" s="1"/>
  <c r="H173" i="138"/>
  <c r="I173" i="138" s="1"/>
  <c r="H176" i="138"/>
  <c r="I176" i="138" s="1"/>
  <c r="H231" i="138"/>
  <c r="I231" i="138" s="1"/>
  <c r="H235" i="138"/>
  <c r="I235" i="138" s="1"/>
  <c r="H49" i="138"/>
  <c r="I49" i="138" s="1"/>
  <c r="H142" i="138"/>
  <c r="I142" i="138" s="1"/>
  <c r="H75" i="138"/>
  <c r="I75" i="138" s="1"/>
  <c r="H41" i="138"/>
  <c r="I41" i="138" s="1"/>
  <c r="H128" i="138"/>
  <c r="I128" i="138" s="1"/>
  <c r="H148" i="138"/>
  <c r="I148" i="138" s="1"/>
  <c r="H51" i="138"/>
  <c r="I51" i="138" s="1"/>
  <c r="H55" i="138"/>
  <c r="I55" i="138" s="1"/>
  <c r="H135" i="138"/>
  <c r="I135" i="138" s="1"/>
  <c r="H189" i="138"/>
  <c r="I189" i="138" s="1"/>
  <c r="H192" i="138"/>
  <c r="I192" i="138" s="1"/>
  <c r="H212" i="138"/>
  <c r="I212" i="138" s="1"/>
  <c r="H233" i="138"/>
  <c r="I233" i="138" s="1"/>
  <c r="H237" i="138"/>
  <c r="I237" i="138" s="1"/>
  <c r="H138" i="138"/>
  <c r="I138" i="138" s="1"/>
  <c r="H79" i="138"/>
  <c r="I79" i="138" s="1"/>
  <c r="H61" i="138"/>
  <c r="I61" i="138" s="1"/>
  <c r="H139" i="138"/>
  <c r="I139" i="138" s="1"/>
  <c r="H232" i="138"/>
  <c r="I232" i="138" s="1"/>
  <c r="H236" i="138"/>
  <c r="I236" i="138" s="1"/>
  <c r="H160" i="138"/>
  <c r="I160" i="138" s="1"/>
  <c r="H94" i="138"/>
  <c r="I94" i="138" s="1"/>
  <c r="H223" i="138"/>
  <c r="I223" i="138" s="1"/>
  <c r="H90" i="138"/>
  <c r="I90" i="138" s="1"/>
  <c r="H122" i="138"/>
  <c r="I122" i="138" s="1"/>
  <c r="H88" i="138"/>
  <c r="I88" i="138" s="1"/>
  <c r="H203" i="138"/>
  <c r="I203" i="138" s="1"/>
  <c r="H84" i="138"/>
  <c r="I84" i="138" s="1"/>
  <c r="H205" i="138"/>
  <c r="I205" i="138" s="1"/>
  <c r="H226" i="138"/>
  <c r="I226" i="138" s="1"/>
  <c r="H21" i="138"/>
  <c r="I21" i="138" s="1"/>
  <c r="H63" i="138"/>
  <c r="I63" i="138" s="1"/>
  <c r="H73" i="138"/>
  <c r="I73" i="138" s="1"/>
  <c r="H178" i="138"/>
  <c r="I178" i="138" s="1"/>
  <c r="H228" i="138"/>
  <c r="I228" i="138" s="1"/>
  <c r="H200" i="138"/>
  <c r="I200" i="138" s="1"/>
  <c r="H170" i="138"/>
  <c r="I170" i="138" s="1"/>
  <c r="H222" i="138"/>
  <c r="I222" i="138" s="1"/>
  <c r="H123" i="138"/>
  <c r="I123" i="138" s="1"/>
  <c r="H66" i="138"/>
  <c r="I66" i="138" s="1"/>
  <c r="H166" i="138"/>
  <c r="I166" i="138" s="1"/>
  <c r="H16" i="138"/>
  <c r="I16" i="138" s="1"/>
  <c r="H108" i="138"/>
  <c r="I108" i="138" s="1"/>
  <c r="H195" i="138"/>
  <c r="I195" i="138" s="1"/>
  <c r="H218" i="138"/>
  <c r="I218" i="138" s="1"/>
  <c r="H210" i="138"/>
  <c r="I210" i="138" s="1"/>
  <c r="H110" i="138"/>
  <c r="I110" i="138" s="1"/>
  <c r="H162" i="138"/>
  <c r="I162" i="138" s="1"/>
  <c r="H133" i="138"/>
  <c r="I133" i="138" s="1"/>
  <c r="H81" i="138"/>
  <c r="I81" i="138" s="1"/>
  <c r="H67" i="138"/>
  <c r="I67" i="138" s="1"/>
  <c r="H54" i="138"/>
  <c r="I54" i="138" s="1"/>
  <c r="H44" i="138"/>
  <c r="I44" i="138" s="1"/>
  <c r="H188" i="138"/>
  <c r="I188" i="138" s="1"/>
  <c r="H59" i="138"/>
  <c r="I59" i="138" s="1"/>
  <c r="H221" i="138"/>
  <c r="I221" i="138" s="1"/>
  <c r="H207" i="138"/>
  <c r="I207" i="138" s="1"/>
  <c r="H69" i="138"/>
  <c r="I69" i="138" s="1"/>
  <c r="H115" i="138"/>
  <c r="I115" i="138" s="1"/>
  <c r="H199" i="138"/>
  <c r="I199" i="138" s="1"/>
  <c r="H109" i="138"/>
  <c r="I109" i="138" s="1"/>
  <c r="H25" i="138"/>
  <c r="I25" i="138" s="1"/>
  <c r="H39" i="138"/>
  <c r="I39" i="138" s="1"/>
  <c r="H168" i="138"/>
  <c r="I168" i="138" s="1"/>
  <c r="H179" i="138"/>
  <c r="I179" i="138" s="1"/>
  <c r="H147" i="138"/>
  <c r="I147" i="138" s="1"/>
  <c r="H183" i="138"/>
  <c r="I183" i="138" s="1"/>
  <c r="H64" i="138"/>
  <c r="I64" i="138" s="1"/>
  <c r="H224" i="138"/>
  <c r="I224" i="138" s="1"/>
  <c r="H18" i="138"/>
  <c r="I18" i="138" s="1"/>
  <c r="H17" i="138"/>
  <c r="I17" i="138" s="1"/>
  <c r="H153" i="138"/>
  <c r="I153" i="138" s="1"/>
  <c r="H91" i="138"/>
  <c r="I91" i="138" s="1"/>
  <c r="H97" i="138"/>
  <c r="I97" i="138" s="1"/>
  <c r="H76" i="138"/>
  <c r="I76" i="138" s="1"/>
  <c r="H111" i="138"/>
  <c r="I111" i="138" s="1"/>
  <c r="H28" i="138"/>
  <c r="I28" i="138" s="1"/>
  <c r="H52" i="138"/>
  <c r="I52" i="138" s="1"/>
  <c r="H43" i="138"/>
  <c r="I43" i="138" s="1"/>
  <c r="H126" i="138"/>
  <c r="I126" i="138" s="1"/>
  <c r="H125" i="138"/>
  <c r="I125" i="138" s="1"/>
  <c r="H215" i="138"/>
  <c r="I215" i="138" s="1"/>
  <c r="H65" i="138"/>
  <c r="I65" i="138" s="1"/>
  <c r="H15" i="138"/>
  <c r="I15" i="138" s="1"/>
  <c r="H146" i="138"/>
  <c r="I146" i="138" s="1"/>
  <c r="H95" i="138"/>
  <c r="I95" i="138" s="1"/>
  <c r="H191" i="138"/>
  <c r="I191" i="138" s="1"/>
  <c r="H107" i="138"/>
  <c r="I107" i="138" s="1"/>
  <c r="H82" i="138"/>
  <c r="I82" i="138" s="1"/>
  <c r="H20" i="138"/>
  <c r="I20" i="138" s="1"/>
  <c r="H100" i="138"/>
  <c r="I100" i="138" s="1"/>
  <c r="H80" i="138"/>
  <c r="I80" i="138" s="1"/>
  <c r="H19" i="138"/>
  <c r="I19" i="138" s="1"/>
  <c r="H167" i="138"/>
  <c r="I167" i="138" s="1"/>
  <c r="H104" i="138"/>
  <c r="I104" i="138" s="1"/>
  <c r="H24" i="138"/>
  <c r="I24" i="138" s="1"/>
  <c r="H151" i="138"/>
  <c r="I151" i="138" s="1"/>
  <c r="H68" i="138"/>
  <c r="I68" i="138" s="1"/>
  <c r="H165" i="138"/>
  <c r="I165" i="138" s="1"/>
  <c r="H46" i="138"/>
  <c r="I46" i="138" s="1"/>
  <c r="H136" i="138"/>
  <c r="I136" i="138" s="1"/>
  <c r="H172" i="138"/>
  <c r="I172" i="138" s="1"/>
  <c r="H152" i="138"/>
  <c r="I152" i="138" s="1"/>
  <c r="H89" i="138"/>
  <c r="I89" i="138" s="1"/>
  <c r="H157" i="138"/>
  <c r="I157" i="138" s="1"/>
  <c r="H92" i="138"/>
  <c r="I92" i="138" s="1"/>
  <c r="H204" i="138"/>
  <c r="I204" i="138" s="1"/>
  <c r="H105" i="138"/>
  <c r="I105" i="138" s="1"/>
  <c r="H114" i="138"/>
  <c r="I114" i="138" s="1"/>
  <c r="H182" i="138"/>
  <c r="I182" i="138" s="1"/>
  <c r="H141" i="138"/>
  <c r="I141" i="138" s="1"/>
  <c r="H22" i="138"/>
  <c r="I22" i="138" s="1"/>
  <c r="H23" i="138"/>
  <c r="I23" i="138" s="1"/>
  <c r="H187" i="138"/>
  <c r="I187" i="138" s="1"/>
  <c r="H33" i="138"/>
  <c r="I33" i="138" s="1"/>
  <c r="H98" i="138"/>
  <c r="I98" i="138" s="1"/>
  <c r="H101" i="138"/>
  <c r="I101" i="138" s="1"/>
  <c r="H119" i="138"/>
  <c r="I119" i="138" s="1"/>
  <c r="H30" i="138"/>
  <c r="I30" i="138" s="1"/>
  <c r="H131" i="138"/>
  <c r="I131" i="138" s="1"/>
  <c r="H86" i="138"/>
  <c r="I86" i="138" s="1"/>
  <c r="H227" i="138"/>
  <c r="I227" i="138" s="1"/>
  <c r="H99" i="138"/>
  <c r="I99" i="138" s="1"/>
  <c r="H48" i="138"/>
  <c r="I48" i="138" s="1"/>
  <c r="H31" i="138"/>
  <c r="I31" i="138" s="1"/>
  <c r="H186" i="138"/>
  <c r="I186" i="138" s="1"/>
  <c r="H42" i="138"/>
  <c r="I42" i="138" s="1"/>
  <c r="H130" i="138"/>
  <c r="I130" i="138" s="1"/>
  <c r="H132" i="138"/>
  <c r="I132" i="138" s="1"/>
  <c r="H71" i="138"/>
  <c r="I71" i="138" s="1"/>
  <c r="H143" i="138"/>
  <c r="I143" i="138" s="1"/>
  <c r="H106" i="138"/>
  <c r="I106" i="138" s="1"/>
  <c r="H185" i="138"/>
  <c r="I185" i="138" s="1"/>
  <c r="H129" i="138"/>
  <c r="I129" i="138" s="1"/>
  <c r="H72" i="138"/>
  <c r="I72" i="138" s="1"/>
  <c r="H37" i="138"/>
  <c r="I37" i="138" s="1"/>
  <c r="H219" i="138"/>
  <c r="I219" i="138" s="1"/>
  <c r="H121" i="138"/>
  <c r="I121" i="138" s="1"/>
  <c r="H201" i="138"/>
  <c r="I201" i="138" s="1"/>
  <c r="H74" i="138"/>
  <c r="I74" i="138" s="1"/>
  <c r="H112" i="138"/>
  <c r="I112" i="138" s="1"/>
  <c r="H40" i="138"/>
  <c r="I40" i="138" s="1"/>
  <c r="H14" i="138"/>
  <c r="I14" i="138" s="1"/>
  <c r="H45" i="138"/>
  <c r="I45" i="138" s="1"/>
  <c r="H127" i="138"/>
  <c r="I127" i="138" s="1"/>
  <c r="H171" i="138"/>
  <c r="I171" i="138" s="1"/>
  <c r="H155" i="138"/>
  <c r="I155" i="138" s="1"/>
  <c r="H116" i="138"/>
  <c r="I116" i="138" s="1"/>
  <c r="H103" i="138"/>
  <c r="I103" i="138" s="1"/>
  <c r="H145" i="138"/>
  <c r="I145" i="138" s="1"/>
  <c r="H38" i="138"/>
  <c r="I38" i="138" s="1"/>
  <c r="H120" i="138"/>
  <c r="I120" i="138" s="1"/>
  <c r="H47" i="138"/>
  <c r="I47" i="138" s="1"/>
  <c r="H58" i="138"/>
  <c r="I58" i="138" s="1"/>
  <c r="H27" i="138"/>
  <c r="I27" i="138" s="1"/>
  <c r="H102" i="138"/>
  <c r="I102" i="138" s="1"/>
  <c r="H214" i="138"/>
  <c r="I214" i="138" s="1"/>
  <c r="H36" i="138"/>
  <c r="I36" i="138" s="1"/>
  <c r="H149" i="138"/>
  <c r="I149" i="138" s="1"/>
  <c r="H134" i="138"/>
  <c r="I134" i="138" s="1"/>
  <c r="H118" i="138"/>
  <c r="I118" i="138" s="1"/>
  <c r="H202" i="138"/>
  <c r="I202" i="138" s="1"/>
  <c r="H87" i="138"/>
  <c r="I87" i="138" s="1"/>
  <c r="H35" i="138"/>
  <c r="I35" i="138" s="1"/>
  <c r="H211" i="138"/>
  <c r="I211" i="138" s="1"/>
  <c r="H85" i="138"/>
  <c r="I85" i="138" s="1"/>
  <c r="H113" i="138"/>
  <c r="I113" i="138" s="1"/>
  <c r="H70" i="138"/>
  <c r="I70" i="138" s="1"/>
  <c r="H150" i="138"/>
  <c r="I150" i="138" s="1"/>
  <c r="H229" i="138"/>
  <c r="I229" i="138" s="1"/>
  <c r="H194" i="138"/>
  <c r="I194" i="138" s="1"/>
  <c r="H163" i="138"/>
  <c r="I163" i="138" s="1"/>
  <c r="H60" i="138"/>
  <c r="I60" i="138" s="1"/>
  <c r="H140" i="138"/>
  <c r="I140" i="138" s="1"/>
  <c r="H137" i="138"/>
  <c r="I137" i="138" s="1"/>
  <c r="H83" i="138"/>
  <c r="I83" i="138" s="1"/>
  <c r="H53" i="138"/>
  <c r="I53" i="138" s="1"/>
  <c r="H208" i="138"/>
  <c r="I208" i="138" s="1"/>
  <c r="H198" i="138"/>
  <c r="I198" i="138" s="1"/>
  <c r="H50" i="138"/>
  <c r="I50" i="138" s="1"/>
  <c r="H26" i="138"/>
  <c r="I26" i="138" s="1"/>
  <c r="H154" i="138"/>
  <c r="I154" i="138" s="1"/>
  <c r="H220" i="138"/>
  <c r="I220" i="138" s="1"/>
  <c r="H209" i="138"/>
  <c r="I209" i="138" s="1"/>
  <c r="H216" i="138"/>
  <c r="I216" i="138" s="1"/>
  <c r="D31" i="248" l="1"/>
  <c r="J12" i="248"/>
  <c r="D19" i="248" s="1"/>
  <c r="E32" i="248" s="1"/>
  <c r="E33" i="248" s="1"/>
  <c r="E12" i="248"/>
  <c r="C19" i="248" s="1"/>
  <c r="I12" i="138"/>
  <c r="D32" i="248" l="1"/>
  <c r="D33" i="248" s="1"/>
  <c r="G40" i="248"/>
  <c r="E40" i="248" s="1"/>
  <c r="E19" i="248"/>
  <c r="G39" i="248" l="1"/>
  <c r="E39" i="248" s="1"/>
  <c r="E18" i="248"/>
  <c r="E16" i="248"/>
  <c r="G37" i="248"/>
  <c r="E37" i="248" s="1"/>
  <c r="G38" i="248" l="1"/>
  <c r="E38" i="248" s="1"/>
  <c r="E41" i="248" s="1"/>
  <c r="E17" i="248"/>
  <c r="E20" i="248" s="1"/>
  <c r="C20" i="248"/>
  <c r="G27" i="245"/>
  <c r="G26" i="245"/>
  <c r="G25" i="245"/>
  <c r="G24" i="245"/>
  <c r="H12" i="245"/>
  <c r="B19" i="245" s="1"/>
  <c r="H11" i="245"/>
  <c r="H10" i="245"/>
  <c r="H9" i="245"/>
  <c r="D16" i="245" s="1"/>
  <c r="E9" i="245"/>
  <c r="C16" i="245" l="1"/>
  <c r="D29" i="245"/>
  <c r="E10" i="245"/>
  <c r="C17" i="245" s="1"/>
  <c r="J10" i="245"/>
  <c r="D17" i="245" s="1"/>
  <c r="D30" i="245" s="1"/>
  <c r="B40" i="245"/>
  <c r="B32" i="245"/>
  <c r="B27" i="245"/>
  <c r="B39" i="245"/>
  <c r="B31" i="245"/>
  <c r="B18" i="245"/>
  <c r="B26" i="245"/>
  <c r="B38" i="245"/>
  <c r="B30" i="245"/>
  <c r="B25" i="245"/>
  <c r="B17" i="245"/>
  <c r="B37" i="245"/>
  <c r="B29" i="245"/>
  <c r="B24" i="245"/>
  <c r="B16" i="245"/>
  <c r="E30" i="245" l="1"/>
  <c r="E11" i="245"/>
  <c r="J12" i="245" s="1"/>
  <c r="D19" i="245" s="1"/>
  <c r="D32" i="245" s="1"/>
  <c r="J11" i="245"/>
  <c r="D18" i="245" s="1"/>
  <c r="E29" i="245"/>
  <c r="E12" i="245" l="1"/>
  <c r="C19" i="245" s="1"/>
  <c r="G40" i="245" s="1"/>
  <c r="E40" i="245" s="1"/>
  <c r="C18" i="245"/>
  <c r="G39" i="245" s="1"/>
  <c r="E39" i="245" s="1"/>
  <c r="D31" i="245"/>
  <c r="D33" i="245" s="1"/>
  <c r="E31" i="245"/>
  <c r="E32" i="245"/>
  <c r="E19" i="245" l="1"/>
  <c r="E18" i="245"/>
  <c r="E33" i="245"/>
  <c r="E17" i="245"/>
  <c r="G38" i="245"/>
  <c r="E38" i="245" s="1"/>
  <c r="C20" i="245"/>
  <c r="E16" i="245" l="1"/>
  <c r="E20" i="245" s="1"/>
  <c r="G37" i="245"/>
  <c r="E37" i="245" s="1"/>
  <c r="E41" i="245" s="1"/>
  <c r="B57" i="243" l="1"/>
  <c r="B56" i="243"/>
  <c r="B10" i="243"/>
  <c r="F2" i="243"/>
  <c r="B2" i="242"/>
  <c r="B2" i="240"/>
  <c r="C6" i="243" l="1"/>
  <c r="E6" i="243" s="1"/>
  <c r="C7" i="243"/>
  <c r="E7" i="243" s="1"/>
  <c r="C4" i="243"/>
  <c r="E4" i="243" s="1"/>
  <c r="C5" i="243"/>
  <c r="E5" i="243" s="1"/>
  <c r="G27" i="237"/>
  <c r="G26" i="237"/>
  <c r="G25" i="237"/>
  <c r="G24" i="237"/>
  <c r="H12" i="237"/>
  <c r="H11" i="237"/>
  <c r="H10" i="237"/>
  <c r="H9" i="237"/>
  <c r="D16" i="237" s="1"/>
  <c r="C16" i="237" s="1"/>
  <c r="E9" i="237"/>
  <c r="J10" i="237" s="1"/>
  <c r="D17" i="237" s="1"/>
  <c r="G24" i="224"/>
  <c r="G27" i="224"/>
  <c r="G26" i="224"/>
  <c r="G25" i="224"/>
  <c r="B40" i="237" l="1"/>
  <c r="B32" i="237"/>
  <c r="B27" i="237"/>
  <c r="B19" i="237"/>
  <c r="B39" i="237"/>
  <c r="B31" i="237"/>
  <c r="B26" i="237"/>
  <c r="B18" i="237"/>
  <c r="B38" i="237"/>
  <c r="B30" i="237"/>
  <c r="B25" i="237"/>
  <c r="E30" i="237"/>
  <c r="B17" i="237"/>
  <c r="E10" i="237"/>
  <c r="B16" i="237"/>
  <c r="B37" i="237"/>
  <c r="B29" i="237"/>
  <c r="B24" i="237"/>
  <c r="J11" i="237" l="1"/>
  <c r="D18" i="237" s="1"/>
  <c r="E31" i="237" s="1"/>
  <c r="C17" i="237"/>
  <c r="E11" i="237"/>
  <c r="J12" i="237" s="1"/>
  <c r="D30" i="237"/>
  <c r="E29" i="237"/>
  <c r="D29" i="237"/>
  <c r="H10" i="224"/>
  <c r="H11" i="224"/>
  <c r="H12" i="224"/>
  <c r="D31" i="237" l="1"/>
  <c r="D19" i="237"/>
  <c r="C18" i="237"/>
  <c r="E12" i="237"/>
  <c r="C19" i="237" s="1"/>
  <c r="B40" i="224"/>
  <c r="B32" i="224"/>
  <c r="B19" i="224"/>
  <c r="B27" i="224"/>
  <c r="B39" i="224"/>
  <c r="B31" i="224"/>
  <c r="B18" i="224"/>
  <c r="B26" i="224"/>
  <c r="B25" i="224"/>
  <c r="B38" i="224"/>
  <c r="B30" i="224"/>
  <c r="B17" i="224"/>
  <c r="D32" i="237" l="1"/>
  <c r="D33" i="237" s="1"/>
  <c r="E32" i="237"/>
  <c r="E33" i="237" s="1"/>
  <c r="E19" i="237"/>
  <c r="G40" i="237"/>
  <c r="E40" i="237" s="1"/>
  <c r="G39" i="237"/>
  <c r="E39" i="237" s="1"/>
  <c r="E18" i="237"/>
  <c r="E29" i="224"/>
  <c r="E9" i="224"/>
  <c r="J10" i="224" l="1"/>
  <c r="D17" i="224" s="1"/>
  <c r="D30" i="224" s="1"/>
  <c r="E10" i="224"/>
  <c r="C17" i="224" s="1"/>
  <c r="E17" i="237"/>
  <c r="G38" i="237"/>
  <c r="E38" i="237" s="1"/>
  <c r="E11" i="224" l="1"/>
  <c r="J11" i="224"/>
  <c r="D18" i="224" s="1"/>
  <c r="D31" i="224" s="1"/>
  <c r="E16" i="237"/>
  <c r="E20" i="237" s="1"/>
  <c r="C20" i="237"/>
  <c r="G37" i="237"/>
  <c r="E37" i="237" s="1"/>
  <c r="E41" i="237" s="1"/>
  <c r="E12" i="224" l="1"/>
  <c r="C18" i="224"/>
  <c r="G39" i="224" s="1"/>
  <c r="E39" i="224" s="1"/>
  <c r="J12" i="224"/>
  <c r="D19" i="224" s="1"/>
  <c r="D32" i="224" s="1"/>
  <c r="D33" i="224" s="1"/>
  <c r="E31" i="224"/>
  <c r="E30" i="224"/>
  <c r="C19" i="224" l="1"/>
  <c r="E19" i="224" s="1"/>
  <c r="E18" i="224"/>
  <c r="G38" i="224"/>
  <c r="E38" i="224" s="1"/>
  <c r="E32" i="224"/>
  <c r="E33" i="224" s="1"/>
  <c r="G40" i="224" l="1"/>
  <c r="E40" i="224" s="1"/>
  <c r="E17" i="224"/>
  <c r="C20" i="224"/>
  <c r="E16" i="224" l="1"/>
  <c r="E20" i="224" s="1"/>
  <c r="G37" i="224"/>
  <c r="E37" i="224" s="1"/>
  <c r="E41" i="2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0E06CAB8-EB80-499B-A816-29655ABA4CE4}">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39621DB0-6C78-47A0-B825-A57607B5FBF4}">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00000000-0006-0000-0100-000002000000}">
      <text>
        <r>
          <rPr>
            <sz val="8"/>
            <color indexed="47"/>
            <rFont val="tahoma"/>
            <family val="2"/>
          </rPr>
          <t xml:space="preserve">Vul in de </t>
        </r>
        <r>
          <rPr>
            <b/>
            <sz val="8"/>
            <color indexed="47"/>
            <rFont val="Tahoma"/>
            <family val="2"/>
          </rPr>
          <t>turquoise</t>
        </r>
        <r>
          <rPr>
            <sz val="8"/>
            <color indexed="47"/>
            <rFont val="tahoma"/>
            <family val="2"/>
          </rPr>
          <t xml:space="preserve"> vakjes in hoeveel en welke maaltijden u  genoten heeft die mee vervat zitten in uw hotelfactuur. 
Voor de fiscus moeten er dan immers correcties gebeuren op de toekenbare dagforfaits aangezien uw reis- en verblijfkosten niet inbegrepen zijn in het forfait. Uw vliegtuig- of treinticket, uw hotelfactuur, enz. mogen dus los van dit forfait betaald worden door uw vennootschap.</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A9C5ECFE-4624-41D1-B5CA-19573EDF41AC}">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B132868C-D095-41BB-A18B-E69F47A657E5}">
      <text>
        <r>
          <rPr>
            <b/>
            <sz val="8"/>
            <color indexed="8"/>
            <rFont val="Tahoma"/>
            <family val="2"/>
          </rPr>
          <t>La rédaction veille à la fiabilité des informations lesquelles ne sauraient toutefois engager sa responsabilité.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F95425A0-0669-49E6-9E3E-CE1439799C1B}">
      <text>
        <r>
          <rPr>
            <sz val="8"/>
            <color indexed="81"/>
            <rFont val="Tahoma"/>
            <family val="2"/>
          </rPr>
          <t xml:space="preserve">Complétez les cases </t>
        </r>
        <r>
          <rPr>
            <b/>
            <sz val="8"/>
            <color indexed="81"/>
            <rFont val="Tahoma"/>
            <family val="2"/>
          </rPr>
          <t>turquoise</t>
        </r>
        <r>
          <rPr>
            <sz val="8"/>
            <color indexed="81"/>
            <rFont val="Tahoma"/>
            <family val="2"/>
          </rPr>
          <t xml:space="preserve"> selon le type et le nombre de repas que vous avez pris à l'hôtel et qui sont dès lors inclus eux aussi dans votre note d'hôtel.
Le fisc estime en effet qu'il y a lieu, en pareil cas, de rectifier le forfait journalier attribuable, dès lors que ce forfait n'inclut pas vos frais de voyage et de séjour. Votre société peut donc payer votre billet d'avion ou ticket de train, votre note d'hôtel, etc. indépendamment de ce forfait qu'elle vous verse.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BDD8E69D-52BD-4C44-9E6A-8FD72D253F46}">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F2DD85B0-CC56-4827-BBDA-7081A29F271D}">
      <text>
        <r>
          <rPr>
            <b/>
            <sz val="8"/>
            <color indexed="8"/>
            <rFont val="Tahoma"/>
            <family val="2"/>
          </rPr>
          <t>De redactie staat in voor de betrouwbaarheid van dit rekenmodel, waarvoor ze echter niet aansprakelijk gesteld kan worden.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4EB6E3F1-03C2-4C4A-8487-0311714B0C08}">
      <text>
        <r>
          <rPr>
            <sz val="8"/>
            <color indexed="47"/>
            <rFont val="tahoma"/>
            <family val="2"/>
          </rPr>
          <t xml:space="preserve">Vul in de </t>
        </r>
        <r>
          <rPr>
            <b/>
            <sz val="8"/>
            <color indexed="47"/>
            <rFont val="Tahoma"/>
            <family val="2"/>
          </rPr>
          <t>turquoise</t>
        </r>
        <r>
          <rPr>
            <sz val="8"/>
            <color indexed="47"/>
            <rFont val="tahoma"/>
            <family val="2"/>
          </rPr>
          <t xml:space="preserve"> vakjes in hoeveel en welke maaltijden u  genoten heeft die mee vervat zitten in uw hotelfactuur. 
Voor de fiscus moeten er dan immers correcties gebeuren op de toekenbare dagforfaits aangezien uw reis- en verblijfkosten niet inbegrepen zijn in het forfait. Uw vliegtuig- of treinticket, uw hotelfactuur, enz. mogen dus los van dit forfait betaald worden door uw vennootschap.</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E33293A2-AAB8-410D-9A23-818A057F091B}">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84E0760E-0A4C-406B-984B-D0F964B2AAB7}">
      <text>
        <r>
          <rPr>
            <b/>
            <sz val="8"/>
            <color indexed="8"/>
            <rFont val="Tahoma"/>
            <family val="2"/>
          </rPr>
          <t>La rédaction veille à la fiabilité des informations lesquelles ne sauraient toutefois engager sa responsabilité.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592A4B6F-CED1-42FF-8611-05AA463FFC14}">
      <text>
        <r>
          <rPr>
            <sz val="8"/>
            <color indexed="81"/>
            <rFont val="Tahoma"/>
            <family val="2"/>
          </rPr>
          <t xml:space="preserve">Complétez les cases </t>
        </r>
        <r>
          <rPr>
            <b/>
            <sz val="8"/>
            <color indexed="81"/>
            <rFont val="Tahoma"/>
            <family val="2"/>
          </rPr>
          <t>turquoise</t>
        </r>
        <r>
          <rPr>
            <sz val="8"/>
            <color indexed="81"/>
            <rFont val="Tahoma"/>
            <family val="2"/>
          </rPr>
          <t xml:space="preserve"> selon le type et le nombre de repas que vous avez pris à l'hôtel et qui sont dès lors inclus eux aussi dans votre note d'hôtel.
Le fisc estime en effet qu'il y a lieu, en pareil cas, de rectifier le forfait journalier attribuable, dès lors que ce forfait n'inclut pas vos frais de voyage et de séjour. Votre société peut donc payer votre billet d'avion ou ticket de train, votre note d'hôtel, etc. indépendamment de ce forfait qu'elle vous verse.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<sst xmlns="http://schemas.openxmlformats.org/spreadsheetml/2006/main" count="2860" uniqueCount="740">
  <si>
    <t>Dominica</t>
  </si>
  <si>
    <t>Dominicaanse Republiek</t>
  </si>
  <si>
    <t>Ecuador</t>
  </si>
  <si>
    <t>Egypte</t>
  </si>
  <si>
    <t>El Salvador</t>
  </si>
  <si>
    <t>Equatoriaal-Guinea</t>
  </si>
  <si>
    <t>Eritrea</t>
  </si>
  <si>
    <t>Ethiopië</t>
  </si>
  <si>
    <t>Fiji</t>
  </si>
  <si>
    <t>Filipijnen</t>
  </si>
  <si>
    <t>Frans-Guyana</t>
  </si>
  <si>
    <t>Frans-Polynesië</t>
  </si>
  <si>
    <t>Gabon</t>
  </si>
  <si>
    <t>Gambia</t>
  </si>
  <si>
    <t>Georgië</t>
  </si>
  <si>
    <t>Ghana</t>
  </si>
  <si>
    <t>Gibraltar</t>
  </si>
  <si>
    <t>Grenada</t>
  </si>
  <si>
    <t>Groenland</t>
  </si>
  <si>
    <t>Guadeloupe</t>
  </si>
  <si>
    <t>Guam</t>
  </si>
  <si>
    <t>Guatemala</t>
  </si>
  <si>
    <t>Guinee</t>
  </si>
  <si>
    <t>Guinee-Bissau</t>
  </si>
  <si>
    <t>Guyana</t>
  </si>
  <si>
    <t>Haïti</t>
  </si>
  <si>
    <t>Honduras</t>
  </si>
  <si>
    <t>Hongkong</t>
  </si>
  <si>
    <t>India</t>
  </si>
  <si>
    <t>Indonesië</t>
  </si>
  <si>
    <t>Irak</t>
  </si>
  <si>
    <t>Iran</t>
  </si>
  <si>
    <t>Jamaica</t>
  </si>
  <si>
    <t>Jemen</t>
  </si>
  <si>
    <t>Jordanië</t>
  </si>
  <si>
    <t>Kaapverdië</t>
  </si>
  <si>
    <t>Kazachstan</t>
  </si>
  <si>
    <t>Kenia</t>
  </si>
  <si>
    <t>Kirgizië</t>
  </si>
  <si>
    <t>Kiribati</t>
  </si>
  <si>
    <t>Koeweit</t>
  </si>
  <si>
    <t>Laos</t>
  </si>
  <si>
    <t>Lesotho</t>
  </si>
  <si>
    <t>Bolivië</t>
  </si>
  <si>
    <t>Macedonië</t>
  </si>
  <si>
    <t>Noorwegen</t>
  </si>
  <si>
    <t>Estland</t>
  </si>
  <si>
    <t>Letland</t>
  </si>
  <si>
    <t>Litouwen</t>
  </si>
  <si>
    <t>Libanon</t>
  </si>
  <si>
    <t>Liberia</t>
  </si>
  <si>
    <t>Libië</t>
  </si>
  <si>
    <t>Macau</t>
  </si>
  <si>
    <t>Madagaskar</t>
  </si>
  <si>
    <t>Malawi</t>
  </si>
  <si>
    <t>Malediven</t>
  </si>
  <si>
    <t>Maleisië</t>
  </si>
  <si>
    <t>Mali</t>
  </si>
  <si>
    <t>Marokko</t>
  </si>
  <si>
    <t>Marshalleilanden</t>
  </si>
  <si>
    <t>Martinique</t>
  </si>
  <si>
    <t>Mauritanië</t>
  </si>
  <si>
    <t>Mauritius</t>
  </si>
  <si>
    <t>Mexico</t>
  </si>
  <si>
    <t>Micronesia</t>
  </si>
  <si>
    <t>Moldavië</t>
  </si>
  <si>
    <t>Monaco</t>
  </si>
  <si>
    <t>Mongolië</t>
  </si>
  <si>
    <t>Montserrat</t>
  </si>
  <si>
    <t>Mozambique</t>
  </si>
  <si>
    <t>Myanmar</t>
  </si>
  <si>
    <t>Namibië</t>
  </si>
  <si>
    <t>Nauru</t>
  </si>
  <si>
    <t>Nepal</t>
  </si>
  <si>
    <t>Nicaragua</t>
  </si>
  <si>
    <t>Nieuw-Caledonië</t>
  </si>
  <si>
    <t>Nieuw-Zeeland</t>
  </si>
  <si>
    <t>Niger</t>
  </si>
  <si>
    <t>Nigeria</t>
  </si>
  <si>
    <t>Niue</t>
  </si>
  <si>
    <t>Noordelijke Marianen</t>
  </si>
  <si>
    <t>Oeganda</t>
  </si>
  <si>
    <t>Oekraïne</t>
  </si>
  <si>
    <t>Oezbekistan</t>
  </si>
  <si>
    <t>Oman</t>
  </si>
  <si>
    <t>Pakistan</t>
  </si>
  <si>
    <t>Palau</t>
  </si>
  <si>
    <t>Panama</t>
  </si>
  <si>
    <t>Papoea-Nieuw-Guinea</t>
  </si>
  <si>
    <t>Paraguay</t>
  </si>
  <si>
    <t>Peru</t>
  </si>
  <si>
    <t>Puerto Rico</t>
  </si>
  <si>
    <t>Qatar</t>
  </si>
  <si>
    <t>Réunion</t>
  </si>
  <si>
    <t>Roemenië</t>
  </si>
  <si>
    <t>Rusland</t>
  </si>
  <si>
    <t>Rwanda</t>
  </si>
  <si>
    <t>Saint Kitts en Nevis</t>
  </si>
  <si>
    <t>Saint Lucia</t>
  </si>
  <si>
    <t>Saint Vincent</t>
  </si>
  <si>
    <t>Salomonseilanden</t>
  </si>
  <si>
    <t>Samoa</t>
  </si>
  <si>
    <t>San Marino</t>
  </si>
  <si>
    <t>Sao Tomé en Principe</t>
  </si>
  <si>
    <t>Saudi-Arabië</t>
  </si>
  <si>
    <t>Senegal</t>
  </si>
  <si>
    <t>Seychellen</t>
  </si>
  <si>
    <t>Sierra Leone</t>
  </si>
  <si>
    <t>Singapore</t>
  </si>
  <si>
    <t>Soedan</t>
  </si>
  <si>
    <t>Somalië</t>
  </si>
  <si>
    <t>Sri Lanka</t>
  </si>
  <si>
    <t>Suriname</t>
  </si>
  <si>
    <t>Swaziland</t>
  </si>
  <si>
    <t>Syrië</t>
  </si>
  <si>
    <t>Tadzjikistan</t>
  </si>
  <si>
    <t>Taiwan</t>
  </si>
  <si>
    <t>Tanzania</t>
  </si>
  <si>
    <t>Thailand</t>
  </si>
  <si>
    <t>Timor-Leste</t>
  </si>
  <si>
    <t>Togo</t>
  </si>
  <si>
    <t>Tonga</t>
  </si>
  <si>
    <t>Trinidad en Tobago</t>
  </si>
  <si>
    <t>Tsjaad</t>
  </si>
  <si>
    <t>Tunesië</t>
  </si>
  <si>
    <t>Turkije</t>
  </si>
  <si>
    <t>Turkmenistan</t>
  </si>
  <si>
    <t>Turks- en Caicoseilanden</t>
  </si>
  <si>
    <t>Tuvalu</t>
  </si>
  <si>
    <t>Uruguay</t>
  </si>
  <si>
    <t>Vanuatu</t>
  </si>
  <si>
    <t>Venezuela</t>
  </si>
  <si>
    <t>Verenigde Arabische Emiraten</t>
  </si>
  <si>
    <t>Vietnam</t>
  </si>
  <si>
    <t>Wallis</t>
  </si>
  <si>
    <t>Westelijke Jordaanoever en Gaza</t>
  </si>
  <si>
    <t>Zambia</t>
  </si>
  <si>
    <t>Zimbabwe</t>
  </si>
  <si>
    <t>Duitsland</t>
  </si>
  <si>
    <t>Finland</t>
  </si>
  <si>
    <t>Griekenland</t>
  </si>
  <si>
    <t>Malta</t>
  </si>
  <si>
    <t>Cyprus</t>
  </si>
  <si>
    <t>Denemarken</t>
  </si>
  <si>
    <t>Frankrijk</t>
  </si>
  <si>
    <t>Ierland</t>
  </si>
  <si>
    <t>Italië</t>
  </si>
  <si>
    <t>Nederland</t>
  </si>
  <si>
    <t>Portugal</t>
  </si>
  <si>
    <t>Oostenrijk</t>
  </si>
  <si>
    <t>Zweden</t>
  </si>
  <si>
    <t>Polen</t>
  </si>
  <si>
    <t>Spanje</t>
  </si>
  <si>
    <t>Hongarije</t>
  </si>
  <si>
    <t>Amerikaanse Maagdeneilanden</t>
  </si>
  <si>
    <t>Amerikaans-Samoa</t>
  </si>
  <si>
    <t>Anguilla</t>
  </si>
  <si>
    <t>Aruba</t>
  </si>
  <si>
    <t>Australië</t>
  </si>
  <si>
    <t>Azerbeidzjan</t>
  </si>
  <si>
    <t>Bahamas</t>
  </si>
  <si>
    <t>Bahrein</t>
  </si>
  <si>
    <t>Bangladesh</t>
  </si>
  <si>
    <t>Barbados</t>
  </si>
  <si>
    <t>Belize</t>
  </si>
  <si>
    <t>Benin</t>
  </si>
  <si>
    <t>Bermuda</t>
  </si>
  <si>
    <t>Bhutan</t>
  </si>
  <si>
    <t>Botswana</t>
  </si>
  <si>
    <t>Britse Maagdeneilanden</t>
  </si>
  <si>
    <t>Brunei</t>
  </si>
  <si>
    <t>Burundi</t>
  </si>
  <si>
    <t>Cambodja</t>
  </si>
  <si>
    <t>Canarische Eilanden</t>
  </si>
  <si>
    <t>Caymaneilanden</t>
  </si>
  <si>
    <t>Centraal-Afrikaanse Republiek</t>
  </si>
  <si>
    <t>Comoren</t>
  </si>
  <si>
    <t>Congo (Democratische Republiek)</t>
  </si>
  <si>
    <t>Cookeilanden</t>
  </si>
  <si>
    <t>Cuba</t>
  </si>
  <si>
    <t>Djibouti</t>
  </si>
  <si>
    <t>Ç</t>
  </si>
  <si>
    <t>Totaal</t>
  </si>
  <si>
    <t>Å</t>
  </si>
  <si>
    <t>Æ</t>
  </si>
  <si>
    <t>Kosovo</t>
  </si>
  <si>
    <t>Montenegro</t>
  </si>
  <si>
    <t>Kies…</t>
  </si>
  <si>
    <t>1.</t>
  </si>
  <si>
    <t>2.</t>
  </si>
  <si>
    <t>3.</t>
  </si>
  <si>
    <t>4.</t>
  </si>
  <si>
    <t>Totaal van de correcties</t>
  </si>
  <si>
    <t>middagmaal</t>
  </si>
  <si>
    <t>avondmaal</t>
  </si>
  <si>
    <t>aantal dagen</t>
  </si>
  <si>
    <t>per dag</t>
  </si>
  <si>
    <t>totaal</t>
  </si>
  <si>
    <t>Voor elke maaltijd in het hotel verlaagt de dagvergoeding met</t>
  </si>
  <si>
    <t>i</t>
  </si>
  <si>
    <t>Landen</t>
  </si>
  <si>
    <t>Afghanistan</t>
  </si>
  <si>
    <t>Albanië</t>
  </si>
  <si>
    <t>Algerije</t>
  </si>
  <si>
    <t>Andorra</t>
  </si>
  <si>
    <t>Angola</t>
  </si>
  <si>
    <t>Argentinië</t>
  </si>
  <si>
    <t>Armenië</t>
  </si>
  <si>
    <t>Belarus</t>
  </si>
  <si>
    <t>Bosnië-Herzegovina</t>
  </si>
  <si>
    <t>Brazilië </t>
  </si>
  <si>
    <t>Bulgarije</t>
  </si>
  <si>
    <t>Burkina Faso</t>
  </si>
  <si>
    <t>Canada</t>
  </si>
  <si>
    <t>Chili</t>
  </si>
  <si>
    <t>China</t>
  </si>
  <si>
    <t>Colombia</t>
  </si>
  <si>
    <t>Congo</t>
  </si>
  <si>
    <t>Costa Rica</t>
  </si>
  <si>
    <t>Israël</t>
  </si>
  <si>
    <t>Ivoorkust</t>
  </si>
  <si>
    <t>Japan</t>
  </si>
  <si>
    <t>Kameroen</t>
  </si>
  <si>
    <t>Korea Democratische Republiek</t>
  </si>
  <si>
    <t>Korea Republiek</t>
  </si>
  <si>
    <t>Kroatië</t>
  </si>
  <si>
    <t>Luxemburg</t>
  </si>
  <si>
    <t>Slovakije</t>
  </si>
  <si>
    <t>Slovenië</t>
  </si>
  <si>
    <t>Tsjechië</t>
  </si>
  <si>
    <t>Verenigd Koninkrijk</t>
  </si>
  <si>
    <t>Verenigde Staten van Amerika</t>
  </si>
  <si>
    <t>Zuid-Afrika</t>
  </si>
  <si>
    <t>Zwitserland</t>
  </si>
  <si>
    <t>Ijsland</t>
  </si>
  <si>
    <t>Liechtenstein</t>
  </si>
  <si>
    <t>Servië</t>
  </si>
  <si>
    <t>Zuid-Soedan</t>
  </si>
  <si>
    <t>Antigua en Barbuda</t>
  </si>
  <si>
    <t>Begin periode</t>
  </si>
  <si>
    <t>Einde Periode</t>
  </si>
  <si>
    <t>Periode 1</t>
  </si>
  <si>
    <t>Periode 2</t>
  </si>
  <si>
    <r>
      <rPr>
        <b/>
        <sz val="10"/>
        <color rgb="FFFFFFFF"/>
        <rFont val="Wingdings 3"/>
        <family val="1"/>
        <charset val="2"/>
      </rPr>
      <t>}</t>
    </r>
    <r>
      <rPr>
        <b/>
        <sz val="10"/>
        <color rgb="FFFFFFFF"/>
        <rFont val="Tahoma"/>
        <family val="2"/>
      </rPr>
      <t xml:space="preserve"> Klik </t>
    </r>
    <r>
      <rPr>
        <b/>
        <u/>
        <sz val="10"/>
        <color rgb="FFFFFFFF"/>
        <rFont val="Tahoma"/>
        <family val="2"/>
      </rPr>
      <t>hier</t>
    </r>
  </si>
  <si>
    <t>Nota van de redactie</t>
  </si>
  <si>
    <t>Checklist</t>
  </si>
  <si>
    <t>Rekentool</t>
  </si>
  <si>
    <t>Update tool</t>
  </si>
  <si>
    <t>VL</t>
  </si>
  <si>
    <t>ID</t>
  </si>
  <si>
    <t>Titel</t>
  </si>
  <si>
    <t>Minor/Major?</t>
  </si>
  <si>
    <t>Major</t>
  </si>
  <si>
    <t>Wijziging inleiding?</t>
  </si>
  <si>
    <t>Neen</t>
  </si>
  <si>
    <t>Nieuwe zaken voor taalcheck/vertaling?</t>
  </si>
  <si>
    <t>Inhoudelijke info voor de redactie?</t>
  </si>
  <si>
    <t>Update naar xlsx?</t>
  </si>
  <si>
    <t>Opmerkingen</t>
  </si>
  <si>
    <t>WA</t>
  </si>
  <si>
    <t>Forfaitaire buitenlandse dagvergoeding</t>
  </si>
  <si>
    <t xml:space="preserve"> </t>
  </si>
  <si>
    <t>Pays / Landen</t>
  </si>
  <si>
    <t>EUR</t>
  </si>
  <si>
    <t>AFGHANISTAN</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</si>
  <si>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</si>
  <si>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</si>
  <si>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</si>
  <si>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</si>
  <si>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</si>
  <si>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</si>
  <si>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</si>
  <si>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</si>
  <si>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</si>
  <si>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</si>
  <si>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</si>
  <si>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</si>
  <si>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</si>
  <si>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</si>
  <si>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</si>
  <si>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</si>
  <si>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</si>
  <si>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</si>
  <si>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BELIZE</t>
  </si>
  <si>
    <t>BENIN</t>
  </si>
  <si>
    <t>BERMUDA</t>
  </si>
  <si>
    <t>BHUTAN</t>
  </si>
  <si>
    <t>BOLIVIA</t>
  </si>
  <si>
    <t>BONAIRE</t>
  </si>
  <si>
    <t>BOSNIA-HERZEGOVINA</t>
  </si>
  <si>
    <t>BOTSWANA</t>
  </si>
  <si>
    <t>BRAZIL</t>
  </si>
  <si>
    <t>BRITISH VIRGIN ISLANDS</t>
  </si>
  <si>
    <t>BRUNEI</t>
  </si>
  <si>
    <t>BULGARIA</t>
  </si>
  <si>
    <t>BURKINA FASO</t>
  </si>
  <si>
    <t>BURUNDI</t>
  </si>
  <si>
    <t>CAMBODIA</t>
  </si>
  <si>
    <t>CAMEROON</t>
  </si>
  <si>
    <t>CANADA</t>
  </si>
  <si>
    <t>CANARY ISLANDS</t>
  </si>
  <si>
    <t>CAPE VERDE</t>
  </si>
  <si>
    <t>CAYMAN ISLANDS</t>
  </si>
  <si>
    <t>CENTRAL AFRICAN REPUBLIC</t>
  </si>
  <si>
    <t>CHAD</t>
  </si>
  <si>
    <t>CHILE</t>
  </si>
  <si>
    <t>CHINA</t>
  </si>
  <si>
    <t>CHINA, HONG KONG</t>
  </si>
  <si>
    <t>CHINA, MACAU</t>
  </si>
  <si>
    <t>COLOMBIA</t>
  </si>
  <si>
    <t>COMOROS</t>
  </si>
  <si>
    <t>CONGO, DEMOCRATIC REPUBLIC OF</t>
  </si>
  <si>
    <t>CONGO, REPUBLIC OF</t>
  </si>
  <si>
    <t>COOK ISLANDS</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</si>
  <si>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</si>
  <si>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</si>
  <si>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</si>
  <si>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</si>
  <si>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</si>
  <si>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</si>
  <si>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</si>
  <si>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</si>
  <si>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</si>
  <si>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</si>
  <si>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</si>
  <si>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</si>
  <si>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</si>
  <si>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</si>
  <si>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</si>
  <si>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</si>
  <si>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</si>
  <si>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ESWATINI</t>
  </si>
  <si>
    <t>FIJI</t>
  </si>
  <si>
    <t>FINLAND</t>
  </si>
  <si>
    <t>FRANCE</t>
  </si>
  <si>
    <t>FRENCH GUIANA</t>
  </si>
  <si>
    <t>FRENCH POLYNESIA</t>
  </si>
  <si>
    <t>GABON</t>
  </si>
  <si>
    <t>GAMBIA</t>
  </si>
  <si>
    <t>GEORGIA</t>
  </si>
  <si>
    <t>GERMANY</t>
  </si>
  <si>
    <t>GHANA</t>
  </si>
  <si>
    <t>GIBRALTAR</t>
  </si>
  <si>
    <t>GREECE</t>
  </si>
  <si>
    <t>GREENLAND</t>
  </si>
  <si>
    <t>GRENADA</t>
  </si>
  <si>
    <t>GUADELOUPE</t>
  </si>
  <si>
    <t>GUAM</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</si>
  <si>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</si>
  <si>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</si>
  <si>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</si>
  <si>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</si>
  <si>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</si>
  <si>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</si>
  <si>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</si>
  <si>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</si>
  <si>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</si>
  <si>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</si>
  <si>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</si>
  <si>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</si>
  <si>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</si>
  <si>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</si>
  <si>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</si>
  <si>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</si>
  <si>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</si>
  <si>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</si>
  <si>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</si>
  <si>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</si>
  <si>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</si>
  <si>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KOREA, DEMOCRATIC REPUBLIC OF (NORTH)</t>
  </si>
  <si>
    <t>KOREA, REPUBLIC OF (SOUTH)</t>
  </si>
  <si>
    <t>KOSOVO</t>
  </si>
  <si>
    <t>KUWAIT</t>
  </si>
  <si>
    <t>KYRGYZSTAN</t>
  </si>
  <si>
    <t>LAOS</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</si>
  <si>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</si>
  <si>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</si>
  <si>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</si>
  <si>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</si>
  <si>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</si>
  <si>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</si>
  <si>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</si>
  <si>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</si>
  <si>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</si>
  <si>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</si>
  <si>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</si>
  <si>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</si>
  <si>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</si>
  <si>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</si>
  <si>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</si>
  <si>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</si>
  <si>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</si>
  <si>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</si>
  <si>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</si>
  <si>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</si>
  <si>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</si>
  <si>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MOLDOVA</t>
  </si>
  <si>
    <t>MONACO</t>
  </si>
  <si>
    <t>MONGOLIA</t>
  </si>
  <si>
    <t>MONTENEGRO</t>
  </si>
  <si>
    <t>MONTSERRAT</t>
  </si>
  <si>
    <t>MOROCCO</t>
  </si>
  <si>
    <t>MOZAMBIQUE</t>
  </si>
  <si>
    <t>MYANMAR</t>
  </si>
  <si>
    <t>NAMIBIA</t>
  </si>
  <si>
    <t>NAURU</t>
  </si>
  <si>
    <t>NEPAL</t>
  </si>
  <si>
    <t>NETHERLANDS</t>
  </si>
  <si>
    <t>NEW CALEDONIA</t>
  </si>
  <si>
    <t>NEW ZEALAND</t>
  </si>
  <si>
    <t>NICARAGUA</t>
  </si>
  <si>
    <t>NIGER</t>
  </si>
  <si>
    <t>NIGERIA</t>
  </si>
  <si>
    <t>NIUE</t>
  </si>
  <si>
    <t>NORTH MACEDONIA</t>
  </si>
  <si>
    <t>NORTHERN MARIANA ISLANDS</t>
  </si>
  <si>
    <t>NORWAY</t>
  </si>
  <si>
    <t>OMAN</t>
  </si>
  <si>
    <t>PAKISTAN</t>
  </si>
  <si>
    <t>PALAU</t>
  </si>
  <si>
    <t>PANAMA</t>
  </si>
  <si>
    <t>PAPUA NEW GUINEA</t>
  </si>
  <si>
    <t>PARAGUAY</t>
  </si>
  <si>
    <t>PERU</t>
  </si>
  <si>
    <t>PHILIPPINES</t>
  </si>
  <si>
    <t>POLAND</t>
  </si>
  <si>
    <t>PORTUGAL</t>
  </si>
  <si>
    <t>PUERTO RICO</t>
  </si>
  <si>
    <t>QATAR</t>
  </si>
  <si>
    <t>REUNION</t>
  </si>
  <si>
    <t>ROMANIA</t>
  </si>
  <si>
    <t>RUSSIAN FEDERATION</t>
  </si>
  <si>
    <t>RWANDA</t>
  </si>
  <si>
    <t>SAMOA</t>
  </si>
  <si>
    <t>SAN MARINO</t>
  </si>
  <si>
    <t>SAINT KITTS AND NEVIS</t>
  </si>
  <si>
    <t>SAINT LUCIA</t>
  </si>
  <si>
    <t>SAINT VINCENT AND THE GRENADINES</t>
  </si>
  <si>
    <t>SAO TOME AND PRINCIPE</t>
  </si>
  <si>
    <t>SAUDI ARABIA</t>
  </si>
  <si>
    <t>SINT MAARTEN</t>
  </si>
  <si>
    <t>SENEGAL</t>
  </si>
  <si>
    <t>SERBIA</t>
  </si>
  <si>
    <t>SEYCHELLES</t>
  </si>
  <si>
    <t>SIERRA LEONE</t>
  </si>
  <si>
    <t>SINGAPORE</t>
  </si>
  <si>
    <t>SLOVAKIA</t>
  </si>
  <si>
    <t>SLOVENIA</t>
  </si>
  <si>
    <t>SOLOMON ISLANDS</t>
  </si>
  <si>
    <t>SOMALIA</t>
  </si>
  <si>
    <t>SOUTH AFRICA</t>
  </si>
  <si>
    <t>SOUTH SUDAN</t>
  </si>
  <si>
    <t>SPAIN</t>
  </si>
  <si>
    <t>SRI LANKA</t>
  </si>
  <si>
    <t>SUDAN</t>
  </si>
  <si>
    <t>SURINAME</t>
  </si>
  <si>
    <t>SWEDEN</t>
  </si>
  <si>
    <t>SWITZERLAND</t>
  </si>
  <si>
    <t>SYRIA</t>
  </si>
  <si>
    <t>TAIWAN</t>
  </si>
  <si>
    <t>TAJIKISTAN</t>
  </si>
  <si>
    <t>TANZANIA</t>
  </si>
  <si>
    <t>THAILAND</t>
  </si>
  <si>
    <t>TIMOR-LESTE</t>
  </si>
  <si>
    <t>TOGO</t>
  </si>
  <si>
    <t>TONGA</t>
  </si>
  <si>
    <t>TRINIDAD AND TOBAGO</t>
  </si>
  <si>
    <t>TUNISIA</t>
  </si>
  <si>
    <t>TURKEY</t>
  </si>
  <si>
    <t>TURKMENISTAN</t>
  </si>
  <si>
    <t>TURKS AND CAICOS ISLANDS</t>
  </si>
  <si>
    <t>TUVALU</t>
  </si>
  <si>
    <t>UGANDA</t>
  </si>
  <si>
    <t>UKRAINE</t>
  </si>
  <si>
    <t>UNITED ARAB EMIRATES</t>
  </si>
  <si>
    <t>UNITED KINGDOM</t>
  </si>
  <si>
    <t>UNITED STATES OF AMERICA</t>
  </si>
  <si>
    <t>URUGUAY</t>
  </si>
  <si>
    <t>UZBEKISTAN</t>
  </si>
  <si>
    <t>VANUATU</t>
  </si>
  <si>
    <t>VENEZUELA</t>
  </si>
  <si>
    <t>VIETNAM</t>
  </si>
  <si>
    <t>VIRGIN ISLANDS</t>
  </si>
  <si>
    <t>WALLIS AND FUTUNA</t>
  </si>
  <si>
    <t>WEST BANK AND GAZA STRIP</t>
  </si>
  <si>
    <t>YEMEN</t>
  </si>
  <si>
    <t>ZAMBIA</t>
  </si>
  <si>
    <t>ZIMBABWE</t>
  </si>
  <si>
    <r>
      <t>CURA</t>
    </r>
    <r>
      <rPr>
        <sz val="8"/>
        <rFont val="Roboto"/>
      </rPr>
      <t>Ç</t>
    </r>
    <r>
      <rPr>
        <sz val="8"/>
        <rFont val="Verdana"/>
        <family val="2"/>
      </rPr>
      <t>AO</t>
    </r>
  </si>
  <si>
    <t>deze staan onder NL Antillen</t>
  </si>
  <si>
    <t>van 06.07.2018 tot 14.02.2023</t>
  </si>
  <si>
    <t>van 15.02.2023 tot en met 31.12.2024</t>
  </si>
  <si>
    <t>nr in tabel</t>
  </si>
  <si>
    <t>Dit de lijst voor de selectie</t>
  </si>
  <si>
    <r>
      <rPr>
        <b/>
        <sz val="10"/>
        <color rgb="FFFFFFFF"/>
        <rFont val="Wingdings 3"/>
        <family val="1"/>
        <charset val="2"/>
      </rPr>
      <t>}</t>
    </r>
    <r>
      <rPr>
        <b/>
        <sz val="10"/>
        <color rgb="FFFFFFFF"/>
        <rFont val="Tahoma"/>
        <family val="2"/>
      </rPr>
      <t xml:space="preserve"> </t>
    </r>
    <r>
      <rPr>
        <b/>
        <u/>
        <sz val="10"/>
        <color rgb="FFFFFFFF"/>
        <rFont val="Tahoma"/>
        <family val="2"/>
      </rPr>
      <t>Klik hier</t>
    </r>
  </si>
  <si>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</si>
  <si>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</si>
  <si>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t>Personaliseer uw berekeningen! De filenaam waarmee u de tool bewaart, verschijnt in de header van de geprinte versie.</t>
  </si>
  <si>
    <t>Open de checklists met Adobe Acrobat Reader om ze optimaal te kunnen gebruiken.</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</si>
  <si>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</si>
  <si>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</si>
  <si>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Land</t>
  </si>
  <si>
    <t>Reis van ten hoogste 30 dagen</t>
  </si>
  <si>
    <t>Reis van meer dan 30 dagen</t>
  </si>
  <si>
    <t>De forfaits gelden vanaf 15.02.2023</t>
  </si>
  <si>
    <t>land 1</t>
  </si>
  <si>
    <t>land 2</t>
  </si>
  <si>
    <t>land 3</t>
  </si>
  <si>
    <t>land 4</t>
  </si>
  <si>
    <t>Forfaitaire reisvergoeding per bestemming</t>
  </si>
  <si>
    <t xml:space="preserve">Correctie voor maaltijden in het hotel zelf </t>
  </si>
  <si>
    <t>dagen</t>
  </si>
  <si>
    <t>Netto betaalbare vergoeding</t>
  </si>
  <si>
    <t>Belgisch Staatsblad van 15.02.2023.</t>
  </si>
  <si>
    <t>Overzicht</t>
  </si>
  <si>
    <t>Berekeningswijze</t>
  </si>
  <si>
    <t>Nieuw is dat de ontbijtkosten niet meer vervat zitten in de forfaitaire dagvergoeding. Ze zijn voortaan opgenomen in de logementsvergoeding dewelke voortaan niet enkel bestaat uit een vergoeding voor de overnachting, maar ook voor het ontbijt. Deze terugbetaling die moet gebeuren op basis van werkelijke bewijsstukken is echter begrensd tot een maximale logementsvergoeding die per land is vastgelegd.</t>
  </si>
  <si>
    <t>Hoeveel bedraagt het dagforfait?</t>
  </si>
  <si>
    <t>Actuele dagforfaits</t>
  </si>
  <si>
    <r>
      <t xml:space="preserve">Forfait reisvergoedingen buitenland </t>
    </r>
    <r>
      <rPr>
        <sz val="14"/>
        <color theme="0"/>
        <rFont val="tahoma"/>
        <family val="2"/>
      </rPr>
      <t>(max. 30 kalenderdagen)</t>
    </r>
  </si>
  <si>
    <t>Vul de datum van vertrek uit België in:</t>
  </si>
  <si>
    <t>Vorige dagforfaits</t>
  </si>
  <si>
    <r>
      <t>CURA</t>
    </r>
    <r>
      <rPr>
        <sz val="8"/>
        <color theme="1"/>
        <rFont val="Roboto"/>
      </rPr>
      <t>Ç</t>
    </r>
    <r>
      <rPr>
        <sz val="8"/>
        <color theme="1"/>
        <rFont val="Verdana"/>
        <family val="2"/>
      </rPr>
      <t>AO</t>
    </r>
  </si>
  <si>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</si>
  <si>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</si>
  <si>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</si>
  <si>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</si>
  <si>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</si>
  <si>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</si>
  <si>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 xml:space="preserve">Avez-vous une question ou une remarque concernant cet outil de calcul? Contactez la rédaction!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</si>
  <si>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</si>
  <si>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Personnalisez vos calculs ! Le nom de fichier que vous utilisez pour enregistrer l'outil apparaît dans l'en-tête de la version imprimée.</t>
  </si>
  <si>
    <t>Ouvrez les checklists avec Adobe Acrobat Reader pour les utiliser de manière optimale.</t>
  </si>
  <si>
    <t>FILENAME VL TAXIQ</t>
  </si>
  <si>
    <t>FILENAME WA TAXIQ</t>
  </si>
  <si>
    <t>FILENAME VL BASIC</t>
  </si>
  <si>
    <t>FILENAME WA BASIC</t>
  </si>
  <si>
    <t>TAG plakken in properties</t>
  </si>
  <si>
    <t>TAXIQ</t>
  </si>
  <si>
    <t>Filename</t>
  </si>
  <si>
    <t xml:space="preserve">Geen taalcheck nodig. </t>
  </si>
  <si>
    <t>BASIC</t>
  </si>
  <si>
    <t>Finename</t>
  </si>
  <si>
    <t xml:space="preserve"> Forfaitaire buitenlandse dagvergoeding.xlsx</t>
  </si>
  <si>
    <t xml:space="preserve"> Forfaitaire buitenlandse dagvergoeding</t>
  </si>
  <si>
    <t>Indemnité journalière forfaitaire pour un déplacement à l'étranger.xlsx</t>
  </si>
  <si>
    <t>Indemnité journalière forfaitaire pour un déplacement à l'étranger</t>
  </si>
  <si>
    <r>
      <t>Indemnité de déplacement à l'étranger</t>
    </r>
    <r>
      <rPr>
        <sz val="12"/>
        <color theme="0"/>
        <rFont val="tahoma"/>
        <family val="2"/>
      </rPr>
      <t xml:space="preserve"> (max. 30 jours)</t>
    </r>
  </si>
  <si>
    <t>Indiquez la date de votre départ de Belgique</t>
  </si>
  <si>
    <t>Indemnité de déplacement par destination</t>
  </si>
  <si>
    <t>nombre de jours</t>
  </si>
  <si>
    <t>par jour</t>
  </si>
  <si>
    <t>total</t>
  </si>
  <si>
    <t xml:space="preserve">Correction pour les repas pris à l'hôtel </t>
  </si>
  <si>
    <t>repas de midi</t>
  </si>
  <si>
    <t>repas du soir</t>
  </si>
  <si>
    <t>Pour chaque repas pris à l'hôtel, l'indemnité diminue de</t>
  </si>
  <si>
    <t>Total des corrections</t>
  </si>
  <si>
    <t>Indemnité payable nette</t>
  </si>
  <si>
    <t>Total</t>
  </si>
  <si>
    <t>Allemagne</t>
  </si>
  <si>
    <t>France</t>
  </si>
  <si>
    <t>Iraq</t>
  </si>
  <si>
    <t>Kazakhstan</t>
  </si>
  <si>
    <t>Kenya</t>
  </si>
  <si>
    <t>Luxembourg</t>
  </si>
  <si>
    <t>Madagascar</t>
  </si>
  <si>
    <t>Maldives</t>
  </si>
  <si>
    <t>Pays-Bas</t>
  </si>
  <si>
    <t>Philippines</t>
  </si>
  <si>
    <t>Royaume-Uni</t>
  </si>
  <si>
    <t>Seychelles</t>
  </si>
  <si>
    <t>Ukraine</t>
  </si>
  <si>
    <t>Choisissez…</t>
  </si>
  <si>
    <t>Aperçu</t>
  </si>
  <si>
    <t>Moniteur Belge du 15.02.2023.</t>
  </si>
  <si>
    <t>Pays</t>
  </si>
  <si>
    <t xml:space="preserve">Indemnité forfaitaire journalière </t>
  </si>
  <si>
    <t>Les frais de petit-déjeuner ne sont plus inclus dans le forfait journalier. Ils font maintenant partie de l’indemnité de logement qui englobe donc désormais les nuitées et les petits-déjeuners. Le remboursement de cette indemnité de logement, qui doit avoir lieu sur base de pièces justificatives, est toutefois limité selon le pays visité.</t>
  </si>
  <si>
    <t>À combien s’élève le forfait journalier ?</t>
  </si>
  <si>
    <t>Voyage d’au maximum 30 jours</t>
  </si>
  <si>
    <t>Voyage de plus de 30 jours</t>
  </si>
  <si>
    <t>Forfaitaire dagvergoeding voor buitenlandse beroepsreis</t>
  </si>
  <si>
    <t>Mode de calcul</t>
  </si>
  <si>
    <t>Indemnité journalière forfaitaire pour déplacement à l'étranger</t>
  </si>
  <si>
    <t>476020</t>
  </si>
  <si>
    <t>nieuwe titel</t>
  </si>
  <si>
    <t>c1</t>
  </si>
  <si>
    <t>c2</t>
  </si>
  <si>
    <t>land</t>
  </si>
  <si>
    <t>tarief</t>
  </si>
  <si>
    <t>nr</t>
  </si>
  <si>
    <t>CURAÇAO</t>
  </si>
  <si>
    <t>Bonaire</t>
  </si>
  <si>
    <t>Curaçao</t>
  </si>
  <si>
    <t>Mayotte</t>
  </si>
  <si>
    <t>Sint Maarten</t>
  </si>
  <si>
    <t>Belgisch Staatsblad van 01.08.2025.</t>
  </si>
  <si>
    <t>van 15.02.2023 tot en met 31.07.2025</t>
  </si>
  <si>
    <t>vanaf 01.08.2025</t>
  </si>
  <si>
    <t>afgerond</t>
  </si>
  <si>
    <t>oplopend</t>
  </si>
  <si>
    <t>diff</t>
  </si>
  <si>
    <t>€ 92 (€ 87)</t>
  </si>
  <si>
    <t>€ 107 (€ 105)</t>
  </si>
  <si>
    <t>€ 103 (€ 98)</t>
  </si>
  <si>
    <t>€ 95 (€ 100)</t>
  </si>
  <si>
    <t>€ 110 (€ 105)</t>
  </si>
  <si>
    <t>€ 55 (€ 52)</t>
  </si>
  <si>
    <t>€ 64 (€ 63)</t>
  </si>
  <si>
    <t>€ 62 (€ 59)</t>
  </si>
  <si>
    <t>€ 57 (€ 60)</t>
  </si>
  <si>
    <t>€ 66 (€ 63)</t>
  </si>
  <si>
    <t>Daarvoor moet u de zogenaamde landenlijst raadplegen. Sinds 01.08.2025 is er een nieuwe landenlijst van toepassing ( MB 14.07.2025, BS 01.08.2025 ). Het bedrag hangt af van het betrokken land en de duurtijd van het verblijf. Hieronder vindt u alvast de bedragen die van toepassing zijn in onze buurlanden (tussen haakjes de vorige bedragen). De volledige lijst vindt u verderop in deze tool.</t>
  </si>
  <si>
    <t>check</t>
  </si>
  <si>
    <t>uit tabel die Griet me gaf (nog niet afgerond)</t>
  </si>
  <si>
    <t>Il suffit de consulter la liste des pays. Une nouvelle liste est d’application depuis le 01.08.2025 (AM du 14.07.2025; MB du 01.08.2025). Le montant dépend du pays et de la durée du séjour. Vous trouverez ci-dessous les montants en vigueur pour les pays limitrophes (et leurs anciens montants entre parenthèses).</t>
  </si>
  <si>
    <t>Albania</t>
  </si>
  <si>
    <t>Algeria</t>
  </si>
  <si>
    <t>Virgin Islands</t>
  </si>
  <si>
    <t>American Samoa</t>
  </si>
  <si>
    <t>Antigua And Barbuda</t>
  </si>
  <si>
    <t>Argentina</t>
  </si>
  <si>
    <t>Armenia</t>
  </si>
  <si>
    <t>Australia</t>
  </si>
  <si>
    <t>Azerbaijan</t>
  </si>
  <si>
    <t>Bahrain</t>
  </si>
  <si>
    <t>Bolivia</t>
  </si>
  <si>
    <t>Bosnia-Herzegovina</t>
  </si>
  <si>
    <t>Brazil</t>
  </si>
  <si>
    <t>British Virgin Islands</t>
  </si>
  <si>
    <t>Bulgaria</t>
  </si>
  <si>
    <t>Cambodia</t>
  </si>
  <si>
    <t>Canary Islands</t>
  </si>
  <si>
    <t>Cayman Islands</t>
  </si>
  <si>
    <t>Central African Republic</t>
  </si>
  <si>
    <t>Chile</t>
  </si>
  <si>
    <t>Comoros</t>
  </si>
  <si>
    <t>Congo, Republic Of</t>
  </si>
  <si>
    <t>Congo, Democratic Republic Of</t>
  </si>
  <si>
    <t>Cook Islands</t>
  </si>
  <si>
    <t>Denmark</t>
  </si>
  <si>
    <t>Dominican Republic</t>
  </si>
  <si>
    <t>Germany</t>
  </si>
  <si>
    <t>Egypt</t>
  </si>
  <si>
    <t>Equatorial Guinea</t>
  </si>
  <si>
    <t>Estonia</t>
  </si>
  <si>
    <t>Ethiopia</t>
  </si>
  <si>
    <t>French Guiana</t>
  </si>
  <si>
    <t>French Polynesia</t>
  </si>
  <si>
    <t>Georgia</t>
  </si>
  <si>
    <t>Greece</t>
  </si>
  <si>
    <t>Greenland</t>
  </si>
  <si>
    <t>Guinea</t>
  </si>
  <si>
    <t>Guinea-Bissau</t>
  </si>
  <si>
    <t>Haiti</t>
  </si>
  <si>
    <t>Hungary</t>
  </si>
  <si>
    <t>China, Hong Kong</t>
  </si>
  <si>
    <t>Ireland</t>
  </si>
  <si>
    <t>Iceland</t>
  </si>
  <si>
    <t>Indonesia</t>
  </si>
  <si>
    <t>Israel</t>
  </si>
  <si>
    <t>Italy</t>
  </si>
  <si>
    <t>Cote D'Ivoire</t>
  </si>
  <si>
    <t>Yemen</t>
  </si>
  <si>
    <t>Jordan</t>
  </si>
  <si>
    <t>Cape Verde</t>
  </si>
  <si>
    <t>Cameroon</t>
  </si>
  <si>
    <t>Kyrgyzstan</t>
  </si>
  <si>
    <t>Kuwait</t>
  </si>
  <si>
    <t>Korea, Democratic Republic Of (North)</t>
  </si>
  <si>
    <t>Korea, Republic Of (South)</t>
  </si>
  <si>
    <t>Croatia</t>
  </si>
  <si>
    <t>Latvia</t>
  </si>
  <si>
    <t>Lebanon</t>
  </si>
  <si>
    <t>Libya</t>
  </si>
  <si>
    <t>Lithuania</t>
  </si>
  <si>
    <t>China, Macau</t>
  </si>
  <si>
    <t>North Macedonia</t>
  </si>
  <si>
    <t>Malaysia</t>
  </si>
  <si>
    <t>Morocco</t>
  </si>
  <si>
    <t>Marshall Islands</t>
  </si>
  <si>
    <t>Mauritania</t>
  </si>
  <si>
    <t>Micronesia, Federated States Of</t>
  </si>
  <si>
    <t>Moldova</t>
  </si>
  <si>
    <t>Mongolia</t>
  </si>
  <si>
    <t>Namibia</t>
  </si>
  <si>
    <t>Netherlands</t>
  </si>
  <si>
    <t>New Caledonia</t>
  </si>
  <si>
    <t>New Zealand</t>
  </si>
  <si>
    <t>Northern Mariana Islands</t>
  </si>
  <si>
    <t>Norway</t>
  </si>
  <si>
    <t>Uganda</t>
  </si>
  <si>
    <t>Uzbekistan</t>
  </si>
  <si>
    <t>Austria</t>
  </si>
  <si>
    <t>Papua New Guinea</t>
  </si>
  <si>
    <t>Poland</t>
  </si>
  <si>
    <t>Reunion</t>
  </si>
  <si>
    <t>Romania</t>
  </si>
  <si>
    <t>Russian Federation</t>
  </si>
  <si>
    <t>Saint Kitts And Nevis</t>
  </si>
  <si>
    <t>Saint Vincent And The Grenadines</t>
  </si>
  <si>
    <t>Solomon Islands</t>
  </si>
  <si>
    <t>Sao Tome And Principe</t>
  </si>
  <si>
    <t>Saudi Arabia</t>
  </si>
  <si>
    <t>Serbia</t>
  </si>
  <si>
    <t>Slovakia</t>
  </si>
  <si>
    <t>Slovenia</t>
  </si>
  <si>
    <t>Sudan</t>
  </si>
  <si>
    <t>Somalia</t>
  </si>
  <si>
    <t>Spain</t>
  </si>
  <si>
    <t>Eswatini</t>
  </si>
  <si>
    <t>Syria</t>
  </si>
  <si>
    <t>Tajikistan</t>
  </si>
  <si>
    <t>Trinidad And Tobago</t>
  </si>
  <si>
    <t>Chad</t>
  </si>
  <si>
    <t>Czech Republic</t>
  </si>
  <si>
    <t>Tunisia</t>
  </si>
  <si>
    <t>Turkey</t>
  </si>
  <si>
    <t>Turks And Caicos Islands</t>
  </si>
  <si>
    <t>United Kingdom</t>
  </si>
  <si>
    <t>United Arab Emirates</t>
  </si>
  <si>
    <t>United States Of America</t>
  </si>
  <si>
    <t>Wallis And Futuna</t>
  </si>
  <si>
    <t>West Bank And Gaza Strip</t>
  </si>
  <si>
    <t>South Africa</t>
  </si>
  <si>
    <t>South Sudan</t>
  </si>
  <si>
    <t>Sweden</t>
  </si>
  <si>
    <t>Switzerland</t>
  </si>
  <si>
    <t>Moniteur Belge du 01.08.2025.</t>
  </si>
  <si>
    <t>Lefebvre Belgium SA-NV | Avenue Jean Monnet 4 | 1348 Louvain-la-Neuve | T 0800 39 067</t>
  </si>
  <si>
    <r>
      <t xml:space="preserve">Klik </t>
    </r>
    <r>
      <rPr>
        <b/>
        <u/>
        <sz val="9"/>
        <color theme="5"/>
        <rFont val="Tahoma"/>
        <family val="2"/>
      </rPr>
      <t>hier</t>
    </r>
    <r>
      <rPr>
        <b/>
        <sz val="9"/>
        <color theme="5"/>
        <rFont val="Tahoma"/>
        <family val="2"/>
      </rPr>
      <t xml:space="preserve"> voor de landenlijst. De berekende vergoeding geldt voor verblijven van hoogstens 30 dagen en vanaf 01.01.2025</t>
    </r>
  </si>
  <si>
    <r>
      <t>Zie ook de circulaire van 11.05.2006 (Ci.RH 241/534.514 - AOIF 17/2006) en de</t>
    </r>
    <r>
      <rPr>
        <sz val="9"/>
        <color theme="5"/>
        <rFont val="Tahoma"/>
        <family val="2"/>
      </rPr>
      <t xml:space="preserve"> nieuwe circulaire van 27.10.2025 (Ci.RH 2025/C/70)</t>
    </r>
    <r>
      <rPr>
        <sz val="9"/>
        <color theme="1"/>
        <rFont val="Tahoma"/>
        <family val="2"/>
      </rPr>
      <t>.
De dag van vertrek in België kan ook de dag van aankomst in België zijn. U heeft dan ook recht op zo'n forfait als u minstens 10 uur (bewijsbaar) weggeweest bent. In zo'n geval is er geen correctie voor de maaltijden. De nieuwe circulaire bepaalt echter dat deze minimumduur niet langer vereist is en dit retroactief sinds 1 januari 2025.
Bij een buitenlands verblijf van meerdere dagen tellen de dag van vertrek uit België en de dag van aankomst in België telkens slechts voor een halve dag. De nieuwe circulaire bepaalt echter dat de dagelijkse forfaitaire verblijfsvergoeding niet langer moet worden gehalveerd voor de dagen van vertrek en terugkeer en dit retroactief sinds 1 januari 2025. 
De dag van vertrek op de laatste (of enige) bestemming is tevens de dag van aankomst in België. 
Wanneer de overnachtingskosten door de werkgever of vennootschap worden terugbetaald en deze ook maaltijden omvatten, moeten de dagforfaits worden verminderd met 35 % van de dagelijkse forfaitaire dagvergoeding, voor het middagmaal en met 45 % van de dagelijkse forfaitaire dagvergoeding, voor het avondmaal.</t>
    </r>
  </si>
  <si>
    <t>Een werkgever of vennootschap mag aan zijn werknemer of bedrijfsleider een belastingvrije en vrij van sociale bijdragen forfaitaire dagvergoeding betalen om bepaalde kleine kosten (maaltijden, drank, plaatselijk vervoer en andere kleine uitgaven) te dekken wanneer die beroepsmatig in het buitenland vertoeft. Bovendien zijn die forfaits 100% fiscaal aftrekbaar zonder dat men bewijsstukken moet voorleggen.</t>
  </si>
  <si>
    <t>Un employeur ou une société peut octroyer à ses travailleurs ou dirigeants une indemnité journalière forfaitaire exonérée de cotisations sociales et d’impôts, destinée à couvrir certains frais (repas, boissons, déplacements sur place et autres menues dépenses) lors de déplacements professionnels à l’étranger. Cette indemnité forfaitaire est en outre déductible à 100 %, sans devoir présenter de justificatifs.</t>
  </si>
  <si>
    <t>Voyez aussi circulaire du 11.05.2006 (n° Ci.RH. 241/534.514 - AFER 17/2006) et du 27.10.2025 (Ci.RH 2025/C/70).
Le jour du départ de la Belgique peut aussi être celui du retour en Belgique. Vous avez alors également droit au forfait si vous êtes resté parti au moins 10 h (prouvées). Dans ce cas, pas de correction à pratiquer pour les repas. La nouvelle circulaire fiscale stipule que cette durée minimale n’est plus requise, et ce rétroactivement depuis 01.01.2025.
Dans le cas d'un séjour à l'étranger qui s'étend sur plusieurs jours, le jour du départ de la Belgique et celui du retour en Belgique ne comptent chacun que pour un demi-jour. La nouvelle circulaire fiscale stipule que l’indemnité journalière forfaitaire ne doit plus être réduite de moitié pour les jours de départ et de retour, rétroactivement depuis 01.01.2025.
Le jour du départ de la dernière (ou seule) destination est aussi le jour du retour en Belgique.
Lorsque les frais de logement sont remboursés ou pris en charge par l'employeur ou la société et qu'ils comprennent également certains repas, les forfaits journalieres forfaitaires doivent, selon le cas, être diminués de 35 % de l'indemnité forfaitaire journalière pour le repas de midi et de 45 % de l'indemnité forfaitaire journalière pour le repas du soir.</t>
  </si>
  <si>
    <r>
      <t xml:space="preserve">Cliquez </t>
    </r>
    <r>
      <rPr>
        <b/>
        <u/>
        <sz val="9"/>
        <color theme="6"/>
        <rFont val="Tahoma"/>
        <family val="2"/>
      </rPr>
      <t>ici</t>
    </r>
    <r>
      <rPr>
        <b/>
        <sz val="9"/>
        <color theme="6"/>
        <rFont val="Tahoma"/>
        <family val="2"/>
      </rPr>
      <t xml:space="preserve"> pour la liste des pays. Les forfaits journaliers sont valables à partir du 01.01.2025</t>
    </r>
  </si>
  <si>
    <t>Klik hier voor de landenlijst. De berekende vergoeding geldt voor verblijven van hoogstens 30 dagen en vanaf 01.01.2025</t>
  </si>
  <si>
    <r>
      <t xml:space="preserve">Cliquez </t>
    </r>
    <r>
      <rPr>
        <b/>
        <u/>
        <sz val="9"/>
        <color theme="5"/>
        <rFont val="Tahoma"/>
        <family val="2"/>
      </rPr>
      <t>ici</t>
    </r>
    <r>
      <rPr>
        <b/>
        <sz val="9"/>
        <color theme="5"/>
        <rFont val="Tahoma"/>
        <family val="2"/>
      </rPr>
      <t xml:space="preserve"> pour la liste des pays. Les forfaits journaliers sont valables à partir du 01.01.2025</t>
    </r>
  </si>
  <si>
    <t>correctie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</si>
</sst>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2]\ #,##0.00"/>
    <numFmt numFmtId="165" formatCode="_-* #,##0.00\ [$€-1]_-;\-* #,##0.00\ [$€-1]_-;_-* &quot;-&quot;??\ [$€-1]_-"/>
    <numFmt numFmtId="166" formatCode="&quot;€&quot;\ #,##0.00"/>
    <numFmt numFmtId="167" formatCode="d/mmm/yyyy"/>
    <numFmt numFmtId="168" formatCode="0.0"/>
    <numFmt numFmtId="169" formatCode="#0.0\ &quot;dagen&quot;"/>
    <numFmt numFmtId="170" formatCode="#0\ &quot;dagen&quot;"/>
    <numFmt numFmtId="171" formatCode="[$€-2]\ #,##0.00_);\([$€-2]\ #,##0.00\)"/>
    <numFmt numFmtId="172" formatCode="_ [$€-2]\ * #,##0.00_ ;_ [$€-2]\ * \-#,##0.00_ ;_ [$€-2]\ * &quot;-&quot;??_ ;_ @_ "/>
    <numFmt numFmtId="173" formatCode="&quot;Redactioneel bijgewerkt tot&quot;\ dd\.mm\.yyyy"/>
    <numFmt numFmtId="174" formatCode="&quot;À jour au&quot;\ dd\.mm\.yyyy"/>
    <numFmt numFmtId="175" formatCode="#0\ &quot;jours&quot;"/>
    <numFmt numFmtId="176" formatCode="_-[$€-2]\ * #,##0.00_-;\-[$€-2]\ * #,##0.00_-;_-[$€-2]\ * &quot;-&quot;??_-;_-@_-"/>
    <numFmt numFmtId="177" formatCode="#,##0.00\ &quot;€&quot;"/>
  </numFmts>
  <fonts count="118">
    <font>
      <sz val="9"/>
      <name val="Tahoma"/>
      <family val="2"/>
    </font>
    <font>
      <sz val="9"/>
      <color theme="1"/>
      <name val="Tahoma"/>
      <family val="2"/>
    </font>
    <font>
      <sz val="10"/>
      <name val="Arial"/>
      <family val="2"/>
    </font>
    <font>
      <sz val="8"/>
      <name val="Tahoma"/>
      <family val="2"/>
    </font>
    <font>
      <sz val="10"/>
      <name val="Univers"/>
      <family val="2"/>
    </font>
    <font>
      <u/>
      <sz val="14"/>
      <color indexed="55"/>
      <name val="Wingdings"/>
      <charset val="2"/>
    </font>
    <font>
      <sz val="10"/>
      <color indexed="63"/>
      <name val="Tahoma"/>
      <family val="2"/>
    </font>
    <font>
      <sz val="9"/>
      <color indexed="8"/>
      <name val="Tahoma"/>
      <family val="2"/>
    </font>
    <font>
      <b/>
      <u/>
      <sz val="18"/>
      <color indexed="16"/>
      <name val="Tahoma"/>
      <family val="2"/>
    </font>
    <font>
      <sz val="7"/>
      <color indexed="16"/>
      <name val="Small Fonts"/>
      <family val="2"/>
    </font>
    <font>
      <sz val="10"/>
      <name val="Tahoma"/>
      <family val="2"/>
    </font>
    <font>
      <sz val="4"/>
      <color indexed="62"/>
      <name val="Small Fonts"/>
      <family val="2"/>
    </font>
    <font>
      <sz val="10"/>
      <color indexed="62"/>
      <name val="Tahoma"/>
      <family val="2"/>
    </font>
    <font>
      <b/>
      <sz val="9"/>
      <name val="Tahoma"/>
      <family val="2"/>
    </font>
    <font>
      <b/>
      <u/>
      <sz val="9"/>
      <name val="tahoma"/>
      <family val="2"/>
    </font>
    <font>
      <i/>
      <sz val="9"/>
      <name val="tahoma"/>
      <family val="2"/>
    </font>
    <font>
      <b/>
      <sz val="10"/>
      <color indexed="47"/>
      <name val="Tahoma"/>
      <family val="2"/>
    </font>
    <font>
      <b/>
      <sz val="9"/>
      <color indexed="47"/>
      <name val="Tahoma"/>
      <family val="2"/>
    </font>
    <font>
      <sz val="10"/>
      <color indexed="47"/>
      <name val="Tahoma"/>
      <family val="2"/>
    </font>
    <font>
      <sz val="20"/>
      <color indexed="47"/>
      <name val="Wingdings 3"/>
      <family val="1"/>
      <charset val="2"/>
    </font>
    <font>
      <sz val="7"/>
      <color indexed="42"/>
      <name val="Small Fonts"/>
      <family val="2"/>
    </font>
    <font>
      <sz val="8"/>
      <color indexed="47"/>
      <name val="tahoma"/>
      <family val="2"/>
    </font>
    <font>
      <b/>
      <sz val="8"/>
      <color indexed="47"/>
      <name val="Tahoma"/>
      <family val="2"/>
    </font>
    <font>
      <sz val="7"/>
      <color indexed="19"/>
      <name val="Small Fonts"/>
      <family val="2"/>
    </font>
    <font>
      <sz val="7"/>
      <color indexed="9"/>
      <name val="Small Fonts"/>
      <family val="2"/>
    </font>
    <font>
      <sz val="7"/>
      <color indexed="47"/>
      <name val="Small Fonts"/>
      <family val="2"/>
    </font>
    <font>
      <sz val="2.5"/>
      <color indexed="47"/>
      <name val="Small Fonts"/>
      <family val="2"/>
    </font>
    <font>
      <sz val="20"/>
      <color indexed="23"/>
      <name val="Webdings"/>
      <family val="1"/>
      <charset val="2"/>
    </font>
    <font>
      <sz val="20"/>
      <color indexed="23"/>
      <name val="Wingdings 3"/>
      <family val="1"/>
      <charset val="2"/>
    </font>
    <font>
      <sz val="7"/>
      <color indexed="63"/>
      <name val="Small Fonts"/>
      <family val="2"/>
    </font>
    <font>
      <sz val="7"/>
      <color indexed="23"/>
      <name val="Tahoma"/>
      <family val="2"/>
    </font>
    <font>
      <sz val="6"/>
      <color indexed="22"/>
      <name val="Small Fonts"/>
      <family val="2"/>
    </font>
    <font>
      <sz val="9"/>
      <name val="Tahoma"/>
      <family val="2"/>
    </font>
    <font>
      <sz val="18"/>
      <color theme="0"/>
      <name val="tahoma"/>
      <family val="2"/>
    </font>
    <font>
      <b/>
      <sz val="10"/>
      <color rgb="FF4B0082"/>
      <name val="Tahoma"/>
      <family val="2"/>
    </font>
    <font>
      <sz val="9"/>
      <color rgb="FF00CED1"/>
      <name val="Tahoma"/>
      <family val="2"/>
    </font>
    <font>
      <sz val="9"/>
      <color rgb="FF5F5F5A"/>
      <name val="tahoma"/>
      <family val="2"/>
    </font>
    <font>
      <sz val="9"/>
      <color rgb="FFE6E6E6"/>
      <name val="Tahoma"/>
      <family val="2"/>
    </font>
    <font>
      <sz val="11"/>
      <color theme="1"/>
      <name val="Calibri"/>
      <family val="2"/>
      <scheme val="minor"/>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sz val="9"/>
      <color rgb="FFFF0000"/>
      <name val="Tahoma"/>
      <family val="2"/>
    </font>
    <font>
      <sz val="2.5"/>
      <color rgb="FFFF0000"/>
      <name val="Small Fonts"/>
      <family val="2"/>
    </font>
    <font>
      <sz val="8"/>
      <color rgb="FFFF0000"/>
      <name val="Tahoma"/>
      <family val="2"/>
    </font>
    <font>
      <sz val="8"/>
      <color rgb="FFE6E6E6"/>
      <name val="Tahoma"/>
      <family val="2"/>
    </font>
    <font>
      <sz val="9"/>
      <color rgb="FFFF0000"/>
      <name val="Calibri"/>
      <family val="2"/>
      <scheme val="minor"/>
    </font>
    <font>
      <sz val="8"/>
      <name val="Calibri"/>
      <family val="2"/>
      <scheme val="minor"/>
    </font>
    <font>
      <u/>
      <sz val="8"/>
      <name val="Calibri"/>
      <family val="2"/>
      <scheme val="minor"/>
    </font>
    <font>
      <b/>
      <sz val="8"/>
      <color theme="0"/>
      <name val="Verdana"/>
      <family val="2"/>
    </font>
    <font>
      <sz val="8"/>
      <name val="Verdana"/>
      <family val="2"/>
    </font>
    <font>
      <sz val="8"/>
      <name val="Roboto"/>
    </font>
    <font>
      <sz val="8"/>
      <color theme="1"/>
      <name val="Verdana"/>
      <family val="2"/>
    </font>
    <font>
      <sz val="8"/>
      <color theme="1"/>
      <name val="Roboto"/>
    </font>
    <font>
      <sz val="8"/>
      <color theme="1"/>
      <name val="Calibri"/>
      <family val="2"/>
      <scheme val="minor"/>
    </font>
    <font>
      <b/>
      <sz val="8"/>
      <color theme="0"/>
      <name val="Calibri"/>
      <family val="2"/>
      <scheme val="minor"/>
    </font>
    <font>
      <sz val="20"/>
      <color rgb="FFCDCDCD"/>
      <name val="Webdings"/>
      <family val="1"/>
      <charset val="2"/>
    </font>
    <font>
      <sz val="20"/>
      <color rgb="FFCDCDCD"/>
      <name val="Wingdings 3"/>
      <family val="1"/>
      <charset val="2"/>
    </font>
    <font>
      <sz val="20"/>
      <color rgb="FFFFFFFF"/>
      <name val="Wingdings 3"/>
      <family val="1"/>
      <charset val="2"/>
    </font>
    <font>
      <b/>
      <sz val="9"/>
      <color indexed="16"/>
      <name val="tahoma"/>
      <family val="2"/>
    </font>
    <font>
      <b/>
      <sz val="9"/>
      <color theme="5"/>
      <name val="Tahoma"/>
      <family val="2"/>
    </font>
    <font>
      <sz val="9"/>
      <color theme="0" tint="-4.9989318521683403E-2"/>
      <name val="tahoma"/>
      <family val="2"/>
    </font>
    <font>
      <b/>
      <sz val="8"/>
      <color rgb="FF7030A0"/>
      <name val="Tahoma"/>
      <family val="2"/>
    </font>
    <font>
      <b/>
      <sz val="14"/>
      <color theme="0"/>
      <name val="Tahoma"/>
      <family val="2"/>
    </font>
    <font>
      <b/>
      <sz val="12"/>
      <color rgb="FF00008F"/>
      <name val="Tahoma"/>
      <family val="2"/>
    </font>
    <font>
      <sz val="12"/>
      <color rgb="FF91918C"/>
      <name val="Wingdings 3"/>
      <family val="1"/>
      <charset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sz val="8"/>
      <color theme="0" tint="-0.499984740745262"/>
      <name val="Tahoma"/>
      <family val="2"/>
    </font>
    <font>
      <b/>
      <sz val="9"/>
      <color theme="5"/>
      <name val="Wingdings 3"/>
      <family val="1"/>
      <charset val="2"/>
    </font>
    <font>
      <b/>
      <u/>
      <sz val="8"/>
      <color theme="5"/>
      <name val="Tahoma"/>
      <family val="2"/>
    </font>
    <font>
      <sz val="11"/>
      <name val="Calibri"/>
      <family val="2"/>
    </font>
    <font>
      <b/>
      <sz val="9"/>
      <color theme="9"/>
      <name val="tahoma"/>
      <family val="2"/>
    </font>
    <font>
      <b/>
      <sz val="8"/>
      <color indexed="8"/>
      <name val="Tahoma"/>
      <family val="2"/>
    </font>
    <font>
      <sz val="10"/>
      <name val="Verdana"/>
      <family val="2"/>
    </font>
    <font>
      <b/>
      <sz val="10"/>
      <name val="Verdana"/>
      <family val="2"/>
    </font>
    <font>
      <b/>
      <sz val="9"/>
      <color theme="6"/>
      <name val="Tahoma"/>
      <family val="2"/>
    </font>
    <font>
      <b/>
      <sz val="9"/>
      <color theme="0"/>
      <name val="Tahoma"/>
      <family val="2"/>
    </font>
    <font>
      <sz val="9"/>
      <color rgb="FFFF0000"/>
      <name val="Small Fonts"/>
      <family val="2"/>
    </font>
    <font>
      <b/>
      <sz val="9"/>
      <color rgb="FF4B0082"/>
      <name val="Tahoma"/>
      <family val="2"/>
    </font>
    <font>
      <sz val="14"/>
      <color theme="0"/>
      <name val="tahoma"/>
      <family val="2"/>
    </font>
    <font>
      <sz val="14"/>
      <color theme="0"/>
      <name val="Webdings"/>
      <family val="1"/>
      <charset val="2"/>
    </font>
    <font>
      <b/>
      <sz val="8"/>
      <color theme="6"/>
      <name val="Tahoma"/>
      <family val="2"/>
    </font>
    <font>
      <b/>
      <sz val="11"/>
      <color theme="6"/>
      <name val="Tahoma"/>
      <family val="2"/>
    </font>
    <font>
      <sz val="9"/>
      <color theme="6"/>
      <name val="Tahoma"/>
      <family val="2"/>
    </font>
    <font>
      <b/>
      <sz val="9"/>
      <color theme="6"/>
      <name val="Wingdings 3"/>
      <family val="1"/>
      <charset val="2"/>
    </font>
    <font>
      <b/>
      <u/>
      <sz val="8"/>
      <color theme="6"/>
      <name val="Tahoma"/>
      <family val="2"/>
    </font>
    <font>
      <b/>
      <u/>
      <sz val="9"/>
      <color theme="5"/>
      <name val="Tahoma"/>
      <family val="2"/>
    </font>
    <font>
      <b/>
      <u/>
      <sz val="9"/>
      <color theme="6"/>
      <name val="Tahoma"/>
      <family val="2"/>
    </font>
    <font>
      <b/>
      <sz val="10"/>
      <color theme="6"/>
      <name val="Tahoma"/>
      <family val="2"/>
    </font>
    <font>
      <b/>
      <sz val="14"/>
      <color rgb="FFFF0000"/>
      <name val="Tahoma"/>
      <family val="2"/>
    </font>
    <font>
      <sz val="9"/>
      <name val="Calibri"/>
      <family val="2"/>
      <scheme val="minor"/>
    </font>
    <font>
      <sz val="9"/>
      <color theme="0"/>
      <name val="Calibri"/>
      <family val="2"/>
      <scheme val="minor"/>
    </font>
    <font>
      <sz val="9"/>
      <color theme="9"/>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sz val="12"/>
      <color theme="0"/>
      <name val="tahoma"/>
      <family val="2"/>
    </font>
    <font>
      <sz val="14"/>
      <color indexed="47"/>
      <name val="Webdings"/>
      <family val="1"/>
      <charset val="2"/>
    </font>
    <font>
      <sz val="8"/>
      <color indexed="81"/>
      <name val="Tahoma"/>
      <family val="2"/>
    </font>
    <font>
      <b/>
      <sz val="8"/>
      <color indexed="81"/>
      <name val="Tahoma"/>
      <family val="2"/>
    </font>
    <font>
      <sz val="8"/>
      <color theme="0" tint="-4.9989318521683403E-2"/>
      <name val="Small Fonts"/>
      <family val="2"/>
    </font>
    <font>
      <sz val="8"/>
      <color theme="0" tint="-4.9989318521683403E-2"/>
      <name val="tahoma"/>
      <family val="2"/>
    </font>
    <font>
      <sz val="10"/>
      <color theme="6"/>
      <name val="Tahoma"/>
      <family val="2"/>
    </font>
    <font>
      <sz val="10"/>
      <name val="Abadi"/>
      <family val="2"/>
    </font>
    <font>
      <u/>
      <sz val="8"/>
      <color rgb="FF00B050"/>
      <name val="Calibri"/>
      <family val="2"/>
      <scheme val="minor"/>
    </font>
    <font>
      <sz val="8"/>
      <color rgb="FF00B050"/>
      <name val="Calibri"/>
      <family val="2"/>
      <scheme val="minor"/>
    </font>
    <font>
      <u/>
      <sz val="8"/>
      <color theme="0" tint="-0.499984740745262"/>
      <name val="Calibri"/>
      <family val="2"/>
      <scheme val="minor"/>
    </font>
    <font>
      <sz val="8"/>
      <color theme="0" tint="-0.499984740745262"/>
      <name val="Calibri"/>
      <family val="2"/>
      <scheme val="minor"/>
    </font>
    <font>
      <b/>
      <sz val="8"/>
      <color theme="4"/>
      <name val="Calibri"/>
      <family val="2"/>
      <scheme val="minor"/>
    </font>
    <font>
      <sz val="9"/>
      <color theme="5"/>
      <name val="Tahoma"/>
      <family val="2"/>
    </font>
  </fonts>
  <fills count="38">
    <fill>
      <patternFill patternType="none"/>
    </fill>
    <fill>
      <patternFill patternType="gray125"/>
    </fill>
    <fill>
      <patternFill patternType="solid">
        <fgColor indexed="45"/>
        <bgColor indexed="64"/>
      </patternFill>
    </fill>
    <fill>
      <patternFill patternType="solid">
        <fgColor indexed="54"/>
        <bgColor indexed="64"/>
      </patternFill>
    </fill>
    <fill>
      <patternFill patternType="solid">
        <fgColor indexed="10"/>
        <bgColor indexed="64"/>
      </patternFill>
    </fill>
    <fill>
      <patternFill patternType="solid">
        <fgColor indexed="16"/>
        <bgColor indexed="64"/>
      </patternFill>
    </fill>
    <fill>
      <patternFill patternType="solid">
        <fgColor indexed="51"/>
        <bgColor indexed="64"/>
      </patternFill>
    </fill>
    <fill>
      <patternFill patternType="mediumGray">
        <fgColor indexed="51"/>
        <bgColor indexed="16"/>
      </patternFill>
    </fill>
    <fill>
      <patternFill patternType="solid">
        <fgColor indexed="16"/>
        <bgColor indexed="51"/>
      </patternFill>
    </fill>
    <fill>
      <patternFill patternType="solid">
        <fgColor indexed="47"/>
        <bgColor indexed="64"/>
      </patternFill>
    </fill>
    <fill>
      <patternFill patternType="solid">
        <fgColor rgb="FF4B0082"/>
        <bgColor indexed="64"/>
      </patternFill>
    </fill>
    <fill>
      <patternFill patternType="solid">
        <fgColor rgb="FF00CED1"/>
        <bgColor indexed="64"/>
      </patternFill>
    </fill>
    <fill>
      <patternFill patternType="solid">
        <fgColor rgb="FF00CED1"/>
        <bgColor rgb="FF000000"/>
      </patternFill>
    </fill>
    <fill>
      <patternFill patternType="solid">
        <fgColor rgb="FFB4C6E7"/>
        <bgColor indexed="64"/>
      </patternFill>
    </fill>
    <fill>
      <patternFill patternType="solid">
        <fgColor theme="8"/>
        <bgColor theme="8"/>
      </patternFill>
    </fill>
    <fill>
      <patternFill patternType="solid">
        <fgColor theme="9"/>
        <bgColor indexed="64"/>
      </patternFill>
    </fill>
    <fill>
      <patternFill patternType="mediumGray">
        <fgColor rgb="FFE6E6E6"/>
        <bgColor rgb="FF5F5F5A"/>
      </patternFill>
    </fill>
    <fill>
      <patternFill patternType="solid">
        <fgColor rgb="FF5F5F5A"/>
        <bgColor rgb="FFE6E6E6"/>
      </patternFill>
    </fill>
    <fill>
      <patternFill patternType="solid">
        <fgColor rgb="FF7030A0"/>
        <bgColor indexed="64"/>
      </patternFill>
    </fill>
    <fill>
      <patternFill patternType="solid">
        <fgColor theme="0" tint="-4.9989318521683403E-2"/>
        <bgColor indexed="64"/>
      </patternFill>
    </fill>
    <fill>
      <patternFill patternType="solid">
        <fgColor rgb="FF00CED1"/>
        <bgColor theme="0"/>
      </patternFill>
    </fill>
    <fill>
      <patternFill patternType="solid">
        <fgColor indexed="65"/>
        <bgColor theme="0"/>
      </patternFill>
    </fill>
    <fill>
      <patternFill patternType="solid">
        <fgColor rgb="FF7030A0"/>
        <bgColor rgb="FF000000"/>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6"/>
        <bgColor indexed="64"/>
      </patternFill>
    </fill>
    <fill>
      <patternFill patternType="solid">
        <fgColor theme="6"/>
        <bgColor theme="0"/>
      </patternFill>
    </fill>
    <fill>
      <patternFill patternType="solid">
        <fgColor rgb="FF002060"/>
        <bgColor rgb="FF000000"/>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bgColor rgb="FF000000"/>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indexed="14"/>
        <bgColor indexed="64"/>
      </patternFill>
    </fill>
    <fill>
      <patternFill patternType="solid">
        <fgColor rgb="FFFFFF00"/>
        <bgColor indexed="64"/>
      </patternFill>
    </fill>
    <fill>
      <patternFill patternType="solid">
        <fgColor theme="4"/>
        <bgColor indexed="64"/>
      </patternFill>
    </fill>
  </fills>
  <borders count="31">
    <border>
      <left/>
      <right/>
      <top/>
      <bottom/>
      <diagonal/>
    </border>
    <border>
      <left style="double">
        <color indexed="62"/>
      </left>
      <right style="double">
        <color indexed="62"/>
      </right>
      <top style="double">
        <color indexed="62"/>
      </top>
      <bottom style="double">
        <color indexed="62"/>
      </bottom>
      <diagonal/>
    </border>
    <border>
      <left style="thin">
        <color indexed="47"/>
      </left>
      <right style="thin">
        <color indexed="47"/>
      </right>
      <top style="thin">
        <color indexed="47"/>
      </top>
      <bottom style="thin">
        <color indexed="47"/>
      </bottom>
      <diagonal/>
    </border>
    <border>
      <left style="medium">
        <color indexed="51"/>
      </left>
      <right style="medium">
        <color indexed="51"/>
      </right>
      <top style="medium">
        <color indexed="51"/>
      </top>
      <bottom style="medium">
        <color indexed="51"/>
      </bottom>
      <diagonal/>
    </border>
    <border>
      <left style="thin">
        <color indexed="47"/>
      </left>
      <right/>
      <top style="thin">
        <color indexed="47"/>
      </top>
      <bottom style="thin">
        <color indexed="47"/>
      </bottom>
      <diagonal/>
    </border>
    <border>
      <left/>
      <right/>
      <top style="thin">
        <color indexed="47"/>
      </top>
      <bottom style="thin">
        <color indexed="47"/>
      </bottom>
      <diagonal/>
    </border>
    <border>
      <left/>
      <right style="thin">
        <color indexed="47"/>
      </right>
      <top style="thin">
        <color indexed="47"/>
      </top>
      <bottom style="thin">
        <color indexed="47"/>
      </bottom>
      <diagonal/>
    </border>
    <border>
      <left style="thin">
        <color theme="8"/>
      </left>
      <right/>
      <top style="thin">
        <color theme="8"/>
      </top>
      <bottom/>
      <diagonal/>
    </border>
    <border>
      <left/>
      <right/>
      <top style="thin">
        <color theme="8"/>
      </top>
      <bottom/>
      <diagonal/>
    </border>
    <border>
      <left/>
      <right style="thin">
        <color theme="8"/>
      </right>
      <top style="thin">
        <color theme="8"/>
      </top>
      <bottom/>
      <diagonal/>
    </border>
    <border>
      <left style="thin">
        <color indexed="64"/>
      </left>
      <right style="thin">
        <color indexed="64"/>
      </right>
      <top style="thin">
        <color indexed="64"/>
      </top>
      <bottom style="thin">
        <color indexed="64"/>
      </bottom>
      <diagonal/>
    </border>
    <border>
      <left style="medium">
        <color rgb="FFE6E6E6"/>
      </left>
      <right style="medium">
        <color rgb="FFE6E6E6"/>
      </right>
      <top style="medium">
        <color rgb="FFE6E6E6"/>
      </top>
      <bottom style="medium">
        <color rgb="FFE6E6E6"/>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
      <left style="thin">
        <color theme="0"/>
      </left>
      <right style="thin">
        <color theme="0"/>
      </right>
      <top style="thin">
        <color theme="0"/>
      </top>
      <bottom style="thin">
        <color theme="0"/>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47"/>
      </left>
      <right style="thin">
        <color indexed="47"/>
      </right>
      <top style="thin">
        <color indexed="47"/>
      </top>
      <bottom style="thin">
        <color indexed="47"/>
      </bottom>
      <diagonal/>
    </border>
    <border>
      <left style="thin">
        <color theme="8"/>
      </left>
      <right style="thin">
        <color theme="8"/>
      </right>
      <top style="thin">
        <color theme="8"/>
      </top>
      <bottom style="thin">
        <color theme="8"/>
      </bottom>
      <diagonal/>
    </border>
    <border>
      <left/>
      <right style="thin">
        <color theme="8"/>
      </right>
      <top style="thin">
        <color theme="8"/>
      </top>
      <bottom style="thin">
        <color theme="8"/>
      </bottom>
      <diagonal/>
    </border>
  </borders>
  <cellStyleXfs count="19">
    <xf numFmtId="0" fontId="0" fillId="0" borderId="0">
      <protection hidden="1"/>
    </xf>
    <xf numFmtId="165" fontId="4" fillId="0" borderId="0" applyFont="0" applyFill="0" applyBorder="0" applyAlignment="0" applyProtection="0"/>
    <xf numFmtId="0" fontId="5" fillId="2" borderId="1" applyNumberFormat="0" applyFont="0" applyFill="0" applyBorder="0" applyAlignment="0" applyProtection="0">
      <alignment horizontal="center" vertical="center"/>
      <protection hidden="1"/>
    </xf>
    <xf numFmtId="9" fontId="2" fillId="0" borderId="0" applyFont="0" applyFill="0" applyBorder="0" applyAlignment="0" applyProtection="0"/>
    <xf numFmtId="0" fontId="7" fillId="0" borderId="0">
      <alignment vertical="center"/>
    </xf>
    <xf numFmtId="0" fontId="38" fillId="0" borderId="0"/>
    <xf numFmtId="0" fontId="1" fillId="0" borderId="0"/>
    <xf numFmtId="0" fontId="5" fillId="2" borderId="1" applyNumberFormat="0" applyFont="0" applyFill="0" applyBorder="0" applyAlignment="0" applyProtection="0">
      <alignment horizontal="center" vertical="center"/>
      <protection hidden="1"/>
    </xf>
    <xf numFmtId="0" fontId="32" fillId="0" borderId="0">
      <alignment vertical="center"/>
    </xf>
    <xf numFmtId="0" fontId="2" fillId="0" borderId="0"/>
    <xf numFmtId="0" fontId="32" fillId="0" borderId="0"/>
    <xf numFmtId="9" fontId="38" fillId="0" borderId="0" applyFont="0" applyFill="0" applyBorder="0" applyAlignment="0" applyProtection="0"/>
    <xf numFmtId="0" fontId="7" fillId="0" borderId="0">
      <alignment vertical="center"/>
    </xf>
    <xf numFmtId="0" fontId="1" fillId="0" borderId="0"/>
    <xf numFmtId="0" fontId="32" fillId="0" borderId="0">
      <alignment vertical="center"/>
    </xf>
    <xf numFmtId="0" fontId="1" fillId="0" borderId="0"/>
    <xf numFmtId="0" fontId="1" fillId="0" borderId="0"/>
    <xf numFmtId="0" fontId="1" fillId="0" borderId="0">
      <alignment vertical="center"/>
    </xf>
    <xf numFmtId="0" fontId="5" fillId="2" borderId="1" applyNumberFormat="0" applyFont="0" applyFill="0" applyBorder="0" applyAlignment="0" applyProtection="0">
      <alignment horizontal="center" vertical="center"/>
      <protection hidden="1"/>
    </xf>
  </cellStyleXfs>
  <cellXfs count="270">
    <xf numFmtId="0" fontId="0" fillId="0" borderId="0" xfId="0">
      <protection hidden="1"/>
    </xf>
    <xf numFmtId="0" fontId="10" fillId="0" borderId="0" xfId="0" applyFont="1" applyAlignment="1">
      <alignment vertical="center"/>
      <protection hidden="1"/>
    </xf>
    <xf numFmtId="0" fontId="9" fillId="0" borderId="0" xfId="0" applyFont="1" applyAlignment="1">
      <alignment horizontal="center"/>
      <protection hidden="1"/>
    </xf>
    <xf numFmtId="0" fontId="11" fillId="0" borderId="0" xfId="0" applyFont="1" applyAlignment="1">
      <alignment vertical="center"/>
      <protection hidden="1"/>
    </xf>
    <xf numFmtId="0" fontId="12" fillId="0" borderId="0" xfId="0" applyFont="1" applyAlignment="1">
      <alignment vertical="center"/>
      <protection hidden="1"/>
    </xf>
    <xf numFmtId="0" fontId="8" fillId="0" borderId="0" xfId="0" applyFont="1" applyAlignment="1">
      <alignment vertical="center"/>
      <protection hidden="1"/>
    </xf>
    <xf numFmtId="0" fontId="20" fillId="0" borderId="0" xfId="0" applyFont="1" applyAlignment="1">
      <alignment horizontal="center"/>
      <protection hidden="1"/>
    </xf>
    <xf numFmtId="0" fontId="23" fillId="0" borderId="0" xfId="0" applyFont="1" applyAlignment="1">
      <alignment horizontal="center"/>
      <protection hidden="1"/>
    </xf>
    <xf numFmtId="0" fontId="24" fillId="0" borderId="0" xfId="0" applyFont="1" applyAlignment="1">
      <alignment horizontal="center"/>
      <protection hidden="1"/>
    </xf>
    <xf numFmtId="0" fontId="6" fillId="3" borderId="0" xfId="0" applyFont="1" applyFill="1" applyAlignment="1">
      <alignment vertical="center"/>
      <protection hidden="1"/>
    </xf>
    <xf numFmtId="0" fontId="10" fillId="4" borderId="2" xfId="0" applyFont="1" applyFill="1" applyBorder="1" applyAlignment="1">
      <alignment horizontal="left" vertical="center" wrapText="1" indent="2"/>
      <protection hidden="1"/>
    </xf>
    <xf numFmtId="166" fontId="10" fillId="4" borderId="2" xfId="0" applyNumberFormat="1" applyFont="1" applyFill="1" applyBorder="1" applyAlignment="1">
      <alignment horizontal="center" vertical="center"/>
      <protection hidden="1"/>
    </xf>
    <xf numFmtId="0" fontId="10" fillId="4" borderId="2" xfId="0" applyFont="1" applyFill="1" applyBorder="1" applyAlignment="1">
      <alignment horizontal="left" vertical="center" indent="2"/>
      <protection hidden="1"/>
    </xf>
    <xf numFmtId="0" fontId="18" fillId="0" borderId="0" xfId="0" applyFont="1" applyAlignment="1">
      <alignment vertical="center"/>
      <protection hidden="1"/>
    </xf>
    <xf numFmtId="0" fontId="26" fillId="0" borderId="0" xfId="0" applyFont="1" applyAlignment="1">
      <alignment vertical="center"/>
      <protection hidden="1"/>
    </xf>
    <xf numFmtId="0" fontId="25" fillId="0" borderId="0" xfId="0" applyFont="1" applyAlignment="1">
      <alignment horizontal="left" vertical="center"/>
      <protection hidden="1"/>
    </xf>
    <xf numFmtId="0" fontId="0" fillId="0" borderId="0" xfId="0" applyAlignment="1">
      <alignment vertical="center"/>
      <protection hidden="1"/>
    </xf>
    <xf numFmtId="0" fontId="14" fillId="0" borderId="0" xfId="0" applyFont="1" applyAlignment="1">
      <alignment horizontal="left" vertical="center" indent="7"/>
      <protection hidden="1"/>
    </xf>
    <xf numFmtId="0" fontId="14" fillId="0" borderId="0" xfId="0" applyFont="1" applyAlignment="1">
      <alignment horizontal="center" vertical="center"/>
      <protection hidden="1"/>
    </xf>
    <xf numFmtId="0" fontId="0" fillId="6" borderId="0" xfId="0" applyFill="1" applyAlignment="1">
      <alignment vertical="center"/>
      <protection hidden="1"/>
    </xf>
    <xf numFmtId="0" fontId="19" fillId="5" borderId="3" xfId="2" applyFont="1" applyFill="1" applyBorder="1" applyAlignment="1" applyProtection="1">
      <alignment horizontal="center" vertical="center"/>
    </xf>
    <xf numFmtId="0" fontId="27" fillId="7" borderId="3" xfId="0" applyFont="1" applyFill="1" applyBorder="1" applyAlignment="1">
      <alignment horizontal="center" vertical="center"/>
      <protection hidden="1"/>
    </xf>
    <xf numFmtId="0" fontId="28" fillId="7" borderId="3" xfId="0" applyFont="1" applyFill="1" applyBorder="1" applyAlignment="1">
      <alignment horizontal="center" vertical="center"/>
      <protection hidden="1"/>
    </xf>
    <xf numFmtId="0" fontId="19" fillId="8" borderId="3" xfId="2" applyFont="1" applyFill="1" applyBorder="1" applyAlignment="1" applyProtection="1">
      <alignment horizontal="center" vertical="center"/>
    </xf>
    <xf numFmtId="0" fontId="29" fillId="9" borderId="0" xfId="0" applyFont="1" applyFill="1" applyAlignment="1">
      <alignment horizontal="center" wrapText="1"/>
      <protection hidden="1"/>
    </xf>
    <xf numFmtId="0" fontId="30" fillId="9" borderId="0" xfId="0" applyFont="1" applyFill="1" applyAlignment="1">
      <alignment horizontal="left" vertical="center" wrapText="1"/>
      <protection hidden="1"/>
    </xf>
    <xf numFmtId="0" fontId="31" fillId="9" borderId="0" xfId="0" applyFont="1" applyFill="1" applyAlignment="1">
      <alignment horizontal="center" wrapText="1"/>
      <protection hidden="1"/>
    </xf>
    <xf numFmtId="1" fontId="17" fillId="11" borderId="2" xfId="0" applyNumberFormat="1" applyFont="1" applyFill="1" applyBorder="1" applyAlignment="1" applyProtection="1">
      <alignment horizontal="center" vertical="center"/>
      <protection locked="0" hidden="1"/>
    </xf>
    <xf numFmtId="0" fontId="35" fillId="0" borderId="0" xfId="0" applyFont="1" applyAlignment="1">
      <alignment vertical="center"/>
      <protection hidden="1"/>
    </xf>
    <xf numFmtId="0" fontId="37" fillId="0" borderId="0" xfId="4" applyFont="1">
      <alignment vertical="center"/>
    </xf>
    <xf numFmtId="0" fontId="7" fillId="0" borderId="0" xfId="4">
      <alignment vertical="center"/>
    </xf>
    <xf numFmtId="0" fontId="43" fillId="0" borderId="0" xfId="0" applyFont="1" applyAlignment="1">
      <alignment vertical="center"/>
      <protection hidden="1"/>
    </xf>
    <xf numFmtId="0" fontId="15" fillId="0" borderId="0" xfId="0" applyFont="1" applyAlignment="1">
      <alignment horizontal="center" vertical="center"/>
      <protection hidden="1"/>
    </xf>
    <xf numFmtId="0" fontId="48" fillId="0" borderId="0" xfId="0" applyFont="1" applyAlignment="1">
      <alignment horizontal="right"/>
      <protection hidden="1"/>
    </xf>
    <xf numFmtId="0" fontId="48" fillId="0" borderId="0" xfId="0" applyFont="1">
      <protection hidden="1"/>
    </xf>
    <xf numFmtId="14" fontId="48" fillId="0" borderId="0" xfId="0" applyNumberFormat="1" applyFont="1">
      <protection hidden="1"/>
    </xf>
    <xf numFmtId="0" fontId="48" fillId="0" borderId="0" xfId="0" applyFont="1" applyAlignment="1">
      <alignment horizontal="center"/>
      <protection hidden="1"/>
    </xf>
    <xf numFmtId="0" fontId="49" fillId="0" borderId="0" xfId="0" applyFont="1">
      <protection hidden="1"/>
    </xf>
    <xf numFmtId="14" fontId="48" fillId="0" borderId="0" xfId="0" applyNumberFormat="1" applyFont="1" applyAlignment="1">
      <alignment horizontal="right"/>
      <protection hidden="1"/>
    </xf>
    <xf numFmtId="0" fontId="49" fillId="0" borderId="0" xfId="0" applyFont="1" applyAlignment="1">
      <alignment horizontal="center"/>
      <protection hidden="1"/>
    </xf>
    <xf numFmtId="172" fontId="48" fillId="0" borderId="0" xfId="0" applyNumberFormat="1" applyFont="1">
      <protection hidden="1"/>
    </xf>
    <xf numFmtId="0" fontId="53" fillId="0" borderId="10" xfId="9" applyFont="1" applyBorder="1" applyAlignment="1" applyProtection="1">
      <alignment horizontal="left" vertical="center"/>
      <protection hidden="1"/>
    </xf>
    <xf numFmtId="1" fontId="53" fillId="0" borderId="10" xfId="9" applyNumberFormat="1" applyFont="1" applyBorder="1" applyAlignment="1" applyProtection="1">
      <alignment horizontal="right" vertical="center" indent="3"/>
      <protection hidden="1"/>
    </xf>
    <xf numFmtId="0" fontId="55" fillId="0" borderId="0" xfId="5" applyFont="1"/>
    <xf numFmtId="0" fontId="16" fillId="5" borderId="2" xfId="0" applyFont="1" applyFill="1" applyBorder="1" applyAlignment="1">
      <alignment horizontal="left" vertical="center" wrapText="1" indent="2"/>
      <protection hidden="1"/>
    </xf>
    <xf numFmtId="0" fontId="1" fillId="0" borderId="0" xfId="5" applyFont="1" applyAlignment="1" applyProtection="1">
      <alignment vertical="center"/>
      <protection hidden="1"/>
    </xf>
    <xf numFmtId="0" fontId="7" fillId="0" borderId="0" xfId="5" applyFont="1" applyAlignment="1" applyProtection="1">
      <alignment vertical="center"/>
      <protection hidden="1"/>
    </xf>
    <xf numFmtId="0" fontId="7" fillId="0" borderId="0" xfId="4" applyProtection="1">
      <alignment vertical="center"/>
      <protection hidden="1"/>
    </xf>
    <xf numFmtId="0" fontId="57" fillId="16" borderId="11" xfId="10" applyFont="1" applyFill="1" applyBorder="1" applyAlignment="1" applyProtection="1">
      <alignment horizontal="center" vertical="center"/>
      <protection hidden="1"/>
    </xf>
    <xf numFmtId="0" fontId="58" fillId="16" borderId="11" xfId="2" applyFont="1" applyFill="1" applyBorder="1" applyAlignment="1" applyProtection="1">
      <alignment horizontal="center" vertical="center"/>
      <protection hidden="1"/>
    </xf>
    <xf numFmtId="0" fontId="59" fillId="17" borderId="11" xfId="2" applyFont="1" applyFill="1" applyBorder="1" applyAlignment="1" applyProtection="1">
      <alignment horizontal="center" vertical="center"/>
      <protection hidden="1"/>
    </xf>
    <xf numFmtId="0" fontId="60" fillId="0" borderId="0" xfId="10" applyFont="1" applyAlignment="1">
      <alignment vertical="center"/>
    </xf>
    <xf numFmtId="0" fontId="38" fillId="9" borderId="0" xfId="5" applyFill="1" applyAlignment="1" applyProtection="1">
      <alignment vertical="center"/>
      <protection hidden="1"/>
    </xf>
    <xf numFmtId="0" fontId="38" fillId="0" borderId="0" xfId="5" applyAlignment="1" applyProtection="1">
      <alignment vertical="center"/>
      <protection hidden="1"/>
    </xf>
    <xf numFmtId="0" fontId="36" fillId="0" borderId="0" xfId="12" applyFont="1">
      <alignment vertical="center"/>
    </xf>
    <xf numFmtId="0" fontId="62" fillId="0" borderId="0" xfId="12" applyFont="1" applyAlignment="1">
      <alignment horizontal="center" vertical="top"/>
    </xf>
    <xf numFmtId="0" fontId="37" fillId="0" borderId="0" xfId="12" applyFont="1">
      <alignment vertical="center"/>
    </xf>
    <xf numFmtId="0" fontId="7" fillId="0" borderId="0" xfId="12">
      <alignment vertical="center"/>
    </xf>
    <xf numFmtId="0" fontId="65" fillId="0" borderId="0" xfId="12" applyFont="1" applyAlignment="1">
      <alignment vertical="top"/>
    </xf>
    <xf numFmtId="0" fontId="32" fillId="0" borderId="0" xfId="12" applyFont="1">
      <alignment vertical="center"/>
    </xf>
    <xf numFmtId="0" fontId="66" fillId="0" borderId="0" xfId="12" applyFont="1" applyAlignment="1">
      <alignment vertical="top"/>
    </xf>
    <xf numFmtId="0" fontId="67" fillId="0" borderId="0" xfId="5" applyFont="1" applyAlignment="1">
      <alignment horizontal="center" vertical="center"/>
    </xf>
    <xf numFmtId="0" fontId="68" fillId="0" borderId="0" xfId="12" applyFont="1" applyAlignment="1">
      <alignment horizontal="center" vertical="center"/>
    </xf>
    <xf numFmtId="0" fontId="69" fillId="0" borderId="0" xfId="5" applyFont="1" applyAlignment="1">
      <alignment horizontal="center" vertical="center"/>
    </xf>
    <xf numFmtId="0" fontId="37" fillId="0" borderId="0" xfId="12" applyFont="1" applyAlignment="1">
      <alignment horizontal="center" vertical="center"/>
    </xf>
    <xf numFmtId="0" fontId="39" fillId="20" borderId="0" xfId="2" applyFont="1" applyFill="1" applyBorder="1" applyAlignment="1" applyProtection="1">
      <alignment horizontal="center" vertical="center"/>
    </xf>
    <xf numFmtId="0" fontId="7" fillId="21" borderId="0" xfId="4" applyFill="1">
      <alignment vertical="center"/>
    </xf>
    <xf numFmtId="0" fontId="70" fillId="20" borderId="0" xfId="2" applyFont="1" applyFill="1" applyBorder="1" applyAlignment="1" applyProtection="1">
      <alignment horizontal="center" vertical="center"/>
    </xf>
    <xf numFmtId="0" fontId="71" fillId="19" borderId="12" xfId="12" applyFont="1" applyFill="1" applyBorder="1" applyAlignment="1">
      <alignment horizontal="left" vertical="center" indent="1"/>
    </xf>
    <xf numFmtId="0" fontId="36" fillId="19" borderId="13" xfId="12" applyFont="1" applyFill="1" applyBorder="1">
      <alignment vertical="center"/>
    </xf>
    <xf numFmtId="0" fontId="72" fillId="22" borderId="14" xfId="2" applyFont="1" applyFill="1" applyBorder="1" applyAlignment="1" applyProtection="1">
      <alignment horizontal="center" vertical="center"/>
    </xf>
    <xf numFmtId="0" fontId="75" fillId="19" borderId="15" xfId="12" applyFont="1" applyFill="1" applyBorder="1" applyAlignment="1">
      <alignment horizontal="left" vertical="center" indent="1"/>
    </xf>
    <xf numFmtId="0" fontId="36" fillId="19" borderId="0" xfId="12" applyFont="1" applyFill="1">
      <alignment vertical="center"/>
    </xf>
    <xf numFmtId="0" fontId="71" fillId="19" borderId="16" xfId="5" applyFont="1" applyFill="1" applyBorder="1" applyAlignment="1">
      <alignment horizontal="center"/>
    </xf>
    <xf numFmtId="0" fontId="37" fillId="19" borderId="0" xfId="12" applyFont="1" applyFill="1">
      <alignment vertical="center"/>
    </xf>
    <xf numFmtId="0" fontId="37" fillId="19" borderId="16" xfId="12" applyFont="1" applyFill="1" applyBorder="1">
      <alignment vertical="center"/>
    </xf>
    <xf numFmtId="0" fontId="36" fillId="19" borderId="16" xfId="12" applyFont="1" applyFill="1" applyBorder="1">
      <alignment vertical="center"/>
    </xf>
    <xf numFmtId="0" fontId="7" fillId="19" borderId="15" xfId="12" applyFill="1" applyBorder="1">
      <alignment vertical="center"/>
    </xf>
    <xf numFmtId="0" fontId="7" fillId="19" borderId="0" xfId="12" applyFill="1">
      <alignment vertical="center"/>
    </xf>
    <xf numFmtId="0" fontId="7" fillId="19" borderId="16" xfId="12" applyFill="1" applyBorder="1">
      <alignment vertical="center"/>
    </xf>
    <xf numFmtId="0" fontId="76" fillId="19" borderId="16" xfId="12" applyFont="1" applyFill="1" applyBorder="1" applyAlignment="1">
      <alignment horizontal="left" vertical="center" indent="2"/>
    </xf>
    <xf numFmtId="0" fontId="76" fillId="19" borderId="19" xfId="12" applyFont="1" applyFill="1" applyBorder="1" applyAlignment="1">
      <alignment horizontal="left" vertical="center" indent="2"/>
    </xf>
    <xf numFmtId="0" fontId="78" fillId="0" borderId="0" xfId="14" applyFont="1" applyAlignment="1">
      <alignment horizontal="left" vertical="center" indent="1"/>
    </xf>
    <xf numFmtId="0" fontId="78" fillId="0" borderId="0" xfId="14" applyFont="1">
      <alignment vertical="center"/>
    </xf>
    <xf numFmtId="0" fontId="79" fillId="0" borderId="0" xfId="12" applyFont="1">
      <alignment vertical="center"/>
    </xf>
    <xf numFmtId="0" fontId="1" fillId="0" borderId="0" xfId="5" applyFont="1" applyAlignment="1" applyProtection="1">
      <alignment vertical="center" wrapText="1"/>
      <protection hidden="1"/>
    </xf>
    <xf numFmtId="0" fontId="1" fillId="0" borderId="0" xfId="5" applyFont="1" applyAlignment="1" applyProtection="1">
      <alignment horizontal="left" vertical="center" wrapText="1" indent="1"/>
      <protection hidden="1"/>
    </xf>
    <xf numFmtId="0" fontId="38" fillId="19" borderId="0" xfId="5" applyFill="1" applyAlignment="1" applyProtection="1">
      <alignment vertical="center"/>
      <protection hidden="1"/>
    </xf>
    <xf numFmtId="0" fontId="1" fillId="19" borderId="0" xfId="5" applyFont="1" applyFill="1" applyAlignment="1" applyProtection="1">
      <alignment vertical="center"/>
      <protection hidden="1"/>
    </xf>
    <xf numFmtId="0" fontId="81" fillId="19" borderId="20" xfId="0" applyFont="1" applyFill="1" applyBorder="1" applyAlignment="1">
      <alignment horizontal="center" vertical="center" wrapText="1"/>
      <protection hidden="1"/>
    </xf>
    <xf numFmtId="0" fontId="81" fillId="19" borderId="20" xfId="0" applyFont="1" applyFill="1" applyBorder="1" applyAlignment="1">
      <alignment horizontal="left" vertical="center" wrapText="1" indent="2"/>
      <protection hidden="1"/>
    </xf>
    <xf numFmtId="0" fontId="82" fillId="23" borderId="20" xfId="0" applyFont="1" applyFill="1" applyBorder="1" applyAlignment="1">
      <alignment horizontal="left" vertical="center" wrapText="1" indent="2"/>
      <protection hidden="1"/>
    </xf>
    <xf numFmtId="0" fontId="82" fillId="23" borderId="20" xfId="0" applyFont="1" applyFill="1" applyBorder="1" applyAlignment="1">
      <alignment horizontal="center" vertical="center" wrapText="1"/>
      <protection hidden="1"/>
    </xf>
    <xf numFmtId="167" fontId="17" fillId="11" borderId="6" xfId="0" applyNumberFormat="1" applyFont="1" applyFill="1" applyBorder="1" applyAlignment="1">
      <alignment vertical="center"/>
      <protection hidden="1"/>
    </xf>
    <xf numFmtId="0" fontId="7" fillId="0" borderId="0" xfId="0" applyFont="1" applyAlignment="1">
      <alignment horizontal="left" vertical="center" indent="1"/>
      <protection hidden="1"/>
    </xf>
    <xf numFmtId="0" fontId="48" fillId="0" borderId="21" xfId="0" applyFont="1" applyBorder="1" applyAlignment="1" applyProtection="1">
      <alignment horizontal="center"/>
      <protection locked="0" hidden="1"/>
    </xf>
    <xf numFmtId="0" fontId="43" fillId="19" borderId="0" xfId="0" applyFont="1" applyFill="1" applyAlignment="1">
      <alignment vertical="center"/>
      <protection hidden="1"/>
    </xf>
    <xf numFmtId="0" fontId="44" fillId="19" borderId="0" xfId="0" applyFont="1" applyFill="1" applyAlignment="1">
      <alignment vertical="center"/>
      <protection hidden="1"/>
    </xf>
    <xf numFmtId="0" fontId="45" fillId="19" borderId="0" xfId="0" applyFont="1" applyFill="1" applyAlignment="1">
      <alignment vertical="center"/>
      <protection hidden="1"/>
    </xf>
    <xf numFmtId="0" fontId="85" fillId="19" borderId="0" xfId="0" applyFont="1" applyFill="1" applyAlignment="1" applyProtection="1">
      <alignment vertical="center"/>
      <protection locked="0" hidden="1"/>
    </xf>
    <xf numFmtId="0" fontId="85" fillId="19" borderId="0" xfId="0" applyFont="1" applyFill="1" applyAlignment="1">
      <alignment vertical="center"/>
      <protection hidden="1"/>
    </xf>
    <xf numFmtId="0" fontId="84" fillId="11" borderId="2" xfId="0" applyFont="1" applyFill="1" applyBorder="1" applyAlignment="1">
      <alignment horizontal="left" vertical="center" indent="4"/>
      <protection hidden="1"/>
    </xf>
    <xf numFmtId="0" fontId="13" fillId="24" borderId="2" xfId="0" applyFont="1" applyFill="1" applyBorder="1" applyAlignment="1">
      <alignment horizontal="left" vertical="center" indent="1"/>
      <protection hidden="1"/>
    </xf>
    <xf numFmtId="170" fontId="13" fillId="24" borderId="2" xfId="0" applyNumberFormat="1" applyFont="1" applyFill="1" applyBorder="1" applyAlignment="1">
      <alignment horizontal="center" vertical="center"/>
      <protection hidden="1"/>
    </xf>
    <xf numFmtId="164" fontId="13" fillId="24" borderId="2" xfId="0" applyNumberFormat="1" applyFont="1" applyFill="1" applyBorder="1" applyAlignment="1">
      <alignment horizontal="center" vertical="center"/>
      <protection hidden="1"/>
    </xf>
    <xf numFmtId="9" fontId="13" fillId="24" borderId="2" xfId="3" applyFont="1" applyFill="1" applyBorder="1" applyAlignment="1" applyProtection="1">
      <alignment horizontal="center" vertical="center"/>
      <protection hidden="1"/>
    </xf>
    <xf numFmtId="164" fontId="13" fillId="24" borderId="6" xfId="0" applyNumberFormat="1" applyFont="1" applyFill="1" applyBorder="1" applyAlignment="1">
      <alignment horizontal="center" vertical="center"/>
      <protection hidden="1"/>
    </xf>
    <xf numFmtId="0" fontId="13" fillId="24" borderId="4" xfId="0" applyFont="1" applyFill="1" applyBorder="1" applyAlignment="1">
      <alignment horizontal="left" vertical="center" indent="1"/>
      <protection hidden="1"/>
    </xf>
    <xf numFmtId="166" fontId="13" fillId="24" borderId="2" xfId="0" applyNumberFormat="1" applyFont="1" applyFill="1" applyBorder="1" applyAlignment="1">
      <alignment horizontal="center" vertical="center"/>
      <protection hidden="1"/>
    </xf>
    <xf numFmtId="0" fontId="86" fillId="0" borderId="0" xfId="0" applyFont="1" applyAlignment="1">
      <alignment vertical="center"/>
      <protection hidden="1"/>
    </xf>
    <xf numFmtId="0" fontId="0" fillId="0" borderId="0" xfId="0" applyAlignment="1">
      <alignment horizontal="left" vertical="center" indent="1"/>
      <protection hidden="1"/>
    </xf>
    <xf numFmtId="0" fontId="13" fillId="24" borderId="2" xfId="0" applyFont="1" applyFill="1" applyBorder="1" applyAlignment="1">
      <alignment horizontal="center" vertical="center"/>
      <protection hidden="1"/>
    </xf>
    <xf numFmtId="0" fontId="0" fillId="19" borderId="2" xfId="0" applyFill="1" applyBorder="1" applyAlignment="1">
      <alignment horizontal="left" vertical="center" indent="1" shrinkToFit="1"/>
      <protection hidden="1"/>
    </xf>
    <xf numFmtId="168" fontId="0" fillId="19" borderId="2" xfId="0" applyNumberFormat="1" applyFill="1" applyBorder="1" applyAlignment="1">
      <alignment horizontal="center" vertical="center"/>
      <protection hidden="1"/>
    </xf>
    <xf numFmtId="171" fontId="0" fillId="19" borderId="2" xfId="0" applyNumberFormat="1" applyFill="1" applyBorder="1" applyAlignment="1">
      <alignment horizontal="center" vertical="center"/>
      <protection hidden="1"/>
    </xf>
    <xf numFmtId="0" fontId="0" fillId="0" borderId="2" xfId="0" applyBorder="1" applyAlignment="1">
      <alignment vertical="center"/>
      <protection hidden="1"/>
    </xf>
    <xf numFmtId="0" fontId="13" fillId="0" borderId="0" xfId="0" applyFont="1" applyAlignment="1">
      <alignment horizontal="center" vertical="center"/>
      <protection hidden="1"/>
    </xf>
    <xf numFmtId="0" fontId="0" fillId="19" borderId="4" xfId="0" applyFill="1" applyBorder="1" applyAlignment="1">
      <alignment horizontal="left" vertical="center" indent="1" shrinkToFit="1"/>
      <protection hidden="1"/>
    </xf>
    <xf numFmtId="168" fontId="0" fillId="19" borderId="6" xfId="0" applyNumberFormat="1" applyFill="1" applyBorder="1" applyAlignment="1">
      <alignment horizontal="center" vertical="center"/>
      <protection hidden="1"/>
    </xf>
    <xf numFmtId="166" fontId="0" fillId="19" borderId="2" xfId="0" applyNumberFormat="1" applyFill="1" applyBorder="1" applyAlignment="1">
      <alignment horizontal="center" vertical="center"/>
      <protection hidden="1"/>
    </xf>
    <xf numFmtId="2" fontId="0" fillId="0" borderId="0" xfId="0" applyNumberFormat="1" applyAlignment="1">
      <alignment horizontal="center" vertical="center"/>
      <protection hidden="1"/>
    </xf>
    <xf numFmtId="0" fontId="85" fillId="19" borderId="0" xfId="0" applyFont="1" applyFill="1" applyAlignment="1">
      <alignment horizontal="center" vertical="center"/>
      <protection hidden="1"/>
    </xf>
    <xf numFmtId="171" fontId="85" fillId="19" borderId="0" xfId="0" applyNumberFormat="1" applyFont="1" applyFill="1" applyAlignment="1">
      <alignment horizontal="center" vertical="center"/>
      <protection hidden="1"/>
    </xf>
    <xf numFmtId="169" fontId="85" fillId="19" borderId="0" xfId="0" applyNumberFormat="1" applyFont="1" applyFill="1" applyAlignment="1">
      <alignment horizontal="center" vertical="center"/>
      <protection hidden="1"/>
    </xf>
    <xf numFmtId="164" fontId="85" fillId="19" borderId="0" xfId="0" applyNumberFormat="1" applyFont="1" applyFill="1" applyAlignment="1">
      <alignment horizontal="center" vertical="center"/>
      <protection hidden="1"/>
    </xf>
    <xf numFmtId="0" fontId="0" fillId="19" borderId="0" xfId="0" applyFill="1" applyAlignment="1">
      <alignment vertical="center"/>
      <protection hidden="1"/>
    </xf>
    <xf numFmtId="0" fontId="34" fillId="0" borderId="0" xfId="0" applyFont="1">
      <protection hidden="1"/>
    </xf>
    <xf numFmtId="0" fontId="61" fillId="0" borderId="0" xfId="5" applyFont="1" applyAlignment="1" applyProtection="1">
      <alignment vertical="top"/>
      <protection hidden="1"/>
    </xf>
    <xf numFmtId="0" fontId="86" fillId="0" borderId="2" xfId="0" applyFont="1" applyBorder="1" applyAlignment="1">
      <alignment vertical="center" wrapText="1"/>
      <protection hidden="1"/>
    </xf>
    <xf numFmtId="0" fontId="86" fillId="0" borderId="2" xfId="0" applyFont="1" applyBorder="1" applyAlignment="1">
      <alignment vertical="center"/>
      <protection hidden="1"/>
    </xf>
    <xf numFmtId="0" fontId="0" fillId="0" borderId="0" xfId="0" applyAlignment="1">
      <alignment horizontal="right" vertical="center"/>
      <protection hidden="1"/>
    </xf>
    <xf numFmtId="0" fontId="15" fillId="0" borderId="0" xfId="0" applyFont="1" applyAlignment="1">
      <alignment vertical="center"/>
      <protection hidden="1"/>
    </xf>
    <xf numFmtId="0" fontId="88" fillId="25" borderId="0" xfId="0" applyFont="1" applyFill="1" applyAlignment="1">
      <alignment horizontal="center" vertical="center"/>
      <protection hidden="1"/>
    </xf>
    <xf numFmtId="0" fontId="17" fillId="5" borderId="2" xfId="0" applyFont="1" applyFill="1" applyBorder="1" applyAlignment="1">
      <alignment horizontal="center" vertical="center" wrapText="1"/>
      <protection hidden="1"/>
    </xf>
    <xf numFmtId="0" fontId="71" fillId="0" borderId="0" xfId="0" applyFont="1" applyAlignment="1">
      <alignment horizontal="center" wrapText="1"/>
      <protection hidden="1"/>
    </xf>
    <xf numFmtId="0" fontId="50" fillId="14" borderId="7" xfId="9" applyFont="1" applyFill="1" applyBorder="1" applyAlignment="1">
      <alignment horizontal="left" vertical="center"/>
    </xf>
    <xf numFmtId="1" fontId="50" fillId="14" borderId="8" xfId="9" applyNumberFormat="1" applyFont="1" applyFill="1" applyBorder="1" applyAlignment="1">
      <alignment horizontal="left" vertical="center"/>
    </xf>
    <xf numFmtId="0" fontId="56" fillId="14" borderId="9" xfId="5" applyFont="1" applyFill="1" applyBorder="1" applyAlignment="1">
      <alignment horizontal="left"/>
    </xf>
    <xf numFmtId="0" fontId="53" fillId="0" borderId="7" xfId="9" applyFont="1" applyBorder="1" applyAlignment="1">
      <alignment horizontal="left" vertical="center"/>
    </xf>
    <xf numFmtId="0" fontId="48" fillId="0" borderId="9" xfId="5" applyFont="1" applyBorder="1"/>
    <xf numFmtId="0" fontId="53" fillId="0" borderId="7" xfId="9" applyFont="1" applyBorder="1" applyAlignment="1">
      <alignment horizontal="left" vertical="center" wrapText="1"/>
    </xf>
    <xf numFmtId="0" fontId="90" fillId="0" borderId="0" xfId="5" applyFont="1" applyAlignment="1">
      <alignment horizontal="center" vertical="center"/>
    </xf>
    <xf numFmtId="0" fontId="46" fillId="0" borderId="0" xfId="12" applyFont="1" applyAlignment="1">
      <alignment horizontal="center" vertical="center"/>
    </xf>
    <xf numFmtId="0" fontId="70" fillId="27" borderId="0" xfId="2" applyFont="1" applyFill="1" applyBorder="1" applyAlignment="1" applyProtection="1">
      <alignment horizontal="center" vertical="center"/>
    </xf>
    <xf numFmtId="0" fontId="79" fillId="21" borderId="0" xfId="4" applyFont="1" applyFill="1">
      <alignment vertical="center"/>
    </xf>
    <xf numFmtId="0" fontId="89" fillId="19" borderId="12" xfId="12" applyFont="1" applyFill="1" applyBorder="1" applyAlignment="1">
      <alignment horizontal="left" vertical="center" indent="1"/>
    </xf>
    <xf numFmtId="0" fontId="91" fillId="19" borderId="13" xfId="12" applyFont="1" applyFill="1" applyBorder="1">
      <alignment vertical="center"/>
    </xf>
    <xf numFmtId="0" fontId="72" fillId="28" borderId="14" xfId="2" applyFont="1" applyFill="1" applyBorder="1" applyAlignment="1" applyProtection="1">
      <alignment horizontal="center" vertical="center"/>
    </xf>
    <xf numFmtId="0" fontId="92" fillId="19" borderId="16" xfId="12" applyFont="1" applyFill="1" applyBorder="1" applyAlignment="1">
      <alignment horizontal="left" vertical="center" indent="2"/>
    </xf>
    <xf numFmtId="0" fontId="92" fillId="19" borderId="19" xfId="12" applyFont="1" applyFill="1" applyBorder="1" applyAlignment="1">
      <alignment horizontal="left" vertical="center" indent="2"/>
    </xf>
    <xf numFmtId="0" fontId="84" fillId="29" borderId="2" xfId="0" applyFont="1" applyFill="1" applyBorder="1" applyAlignment="1">
      <alignment horizontal="left" vertical="center" indent="4"/>
      <protection hidden="1"/>
    </xf>
    <xf numFmtId="167" fontId="17" fillId="29" borderId="6" xfId="0" applyNumberFormat="1" applyFont="1" applyFill="1" applyBorder="1" applyAlignment="1">
      <alignment vertical="center"/>
      <protection hidden="1"/>
    </xf>
    <xf numFmtId="1" fontId="17" fillId="29" borderId="2" xfId="0" applyNumberFormat="1" applyFont="1" applyFill="1" applyBorder="1" applyAlignment="1" applyProtection="1">
      <alignment horizontal="center" vertical="center"/>
      <protection locked="0" hidden="1"/>
    </xf>
    <xf numFmtId="0" fontId="83" fillId="0" borderId="0" xfId="0" applyFont="1" applyAlignment="1">
      <alignment vertical="center"/>
      <protection hidden="1"/>
    </xf>
    <xf numFmtId="0" fontId="83" fillId="0" borderId="2" xfId="0" applyFont="1" applyBorder="1" applyAlignment="1">
      <alignment vertical="center" wrapText="1"/>
      <protection hidden="1"/>
    </xf>
    <xf numFmtId="0" fontId="96" fillId="0" borderId="0" xfId="0" applyFont="1">
      <protection hidden="1"/>
    </xf>
    <xf numFmtId="0" fontId="89" fillId="0" borderId="0" xfId="0" applyFont="1" applyAlignment="1">
      <alignment horizontal="center" wrapText="1"/>
      <protection hidden="1"/>
    </xf>
    <xf numFmtId="0" fontId="70" fillId="12" borderId="0" xfId="2" applyFont="1" applyFill="1" applyBorder="1" applyAlignment="1" applyProtection="1">
      <alignment horizontal="center" vertical="center"/>
    </xf>
    <xf numFmtId="0" fontId="71" fillId="19" borderId="0" xfId="12" applyFont="1" applyFill="1" applyAlignment="1">
      <alignment horizontal="left" vertical="center" indent="1"/>
    </xf>
    <xf numFmtId="0" fontId="75" fillId="19" borderId="0" xfId="12" applyFont="1" applyFill="1" applyAlignment="1">
      <alignment horizontal="left" vertical="center" indent="1"/>
    </xf>
    <xf numFmtId="0" fontId="76" fillId="19" borderId="0" xfId="12" applyFont="1" applyFill="1" applyAlignment="1">
      <alignment horizontal="left" vertical="center" indent="2"/>
    </xf>
    <xf numFmtId="0" fontId="70" fillId="31" borderId="0" xfId="2" applyFont="1" applyFill="1" applyBorder="1" applyAlignment="1" applyProtection="1">
      <alignment horizontal="center" vertical="center"/>
    </xf>
    <xf numFmtId="0" fontId="89" fillId="19" borderId="0" xfId="12" applyFont="1" applyFill="1" applyAlignment="1">
      <alignment horizontal="left" vertical="center" indent="1"/>
    </xf>
    <xf numFmtId="0" fontId="91" fillId="19" borderId="0" xfId="12" applyFont="1" applyFill="1">
      <alignment vertical="center"/>
    </xf>
    <xf numFmtId="0" fontId="92" fillId="19" borderId="0" xfId="12" applyFont="1" applyFill="1" applyAlignment="1">
      <alignment horizontal="left" vertical="center" indent="2"/>
    </xf>
    <xf numFmtId="0" fontId="98" fillId="0" borderId="0" xfId="14" applyFont="1">
      <alignment vertical="center"/>
    </xf>
    <xf numFmtId="0" fontId="98" fillId="0" borderId="0" xfId="14" applyFont="1" applyAlignment="1">
      <alignment vertical="center" wrapText="1"/>
    </xf>
    <xf numFmtId="0" fontId="98" fillId="32" borderId="0" xfId="17" applyFont="1" applyFill="1" applyAlignment="1">
      <alignment vertical="top" wrapText="1"/>
    </xf>
    <xf numFmtId="0" fontId="98" fillId="19" borderId="0" xfId="17" applyFont="1" applyFill="1" applyAlignment="1">
      <alignment vertical="top" wrapText="1"/>
    </xf>
    <xf numFmtId="0" fontId="98" fillId="30" borderId="0" xfId="17" applyFont="1" applyFill="1" applyAlignment="1">
      <alignment vertical="top" wrapText="1"/>
    </xf>
    <xf numFmtId="0" fontId="98" fillId="33" borderId="0" xfId="17" applyFont="1" applyFill="1" applyAlignment="1">
      <alignment vertical="top" wrapText="1"/>
    </xf>
    <xf numFmtId="0" fontId="99" fillId="15" borderId="0" xfId="14" applyFont="1" applyFill="1">
      <alignment vertical="center"/>
    </xf>
    <xf numFmtId="0" fontId="100" fillId="0" borderId="0" xfId="14" applyFont="1">
      <alignment vertical="center"/>
    </xf>
    <xf numFmtId="0" fontId="47" fillId="0" borderId="0" xfId="14" applyFont="1">
      <alignment vertical="center"/>
    </xf>
    <xf numFmtId="0" fontId="103" fillId="0" borderId="10" xfId="14" applyFont="1" applyBorder="1" applyAlignment="1"/>
    <xf numFmtId="0" fontId="98" fillId="0" borderId="10" xfId="14" applyFont="1" applyBorder="1" applyAlignment="1">
      <alignment horizontal="left"/>
    </xf>
    <xf numFmtId="0" fontId="98" fillId="34" borderId="10" xfId="14" applyFont="1" applyFill="1" applyBorder="1" applyAlignment="1">
      <alignment horizontal="left"/>
    </xf>
    <xf numFmtId="0" fontId="98" fillId="0" borderId="10" xfId="14" applyFont="1" applyBorder="1" applyAlignment="1"/>
    <xf numFmtId="0" fontId="98" fillId="0" borderId="0" xfId="18" applyFont="1" applyFill="1" applyBorder="1" applyAlignment="1" applyProtection="1">
      <alignment vertical="center"/>
    </xf>
    <xf numFmtId="0" fontId="102" fillId="0" borderId="0" xfId="14" applyFont="1" applyAlignment="1">
      <alignment horizontal="left" vertical="top"/>
    </xf>
    <xf numFmtId="0" fontId="103" fillId="0" borderId="0" xfId="14" applyFont="1" applyAlignment="1"/>
    <xf numFmtId="0" fontId="98" fillId="0" borderId="0" xfId="14" applyFont="1" applyAlignment="1"/>
    <xf numFmtId="0" fontId="97" fillId="0" borderId="0" xfId="14" applyFont="1">
      <alignment vertical="center"/>
    </xf>
    <xf numFmtId="0" fontId="34" fillId="0" borderId="0" xfId="0" applyFont="1" applyAlignment="1">
      <alignment vertical="center"/>
      <protection hidden="1"/>
    </xf>
    <xf numFmtId="0" fontId="86" fillId="0" borderId="2" xfId="0" applyFont="1" applyBorder="1" applyAlignment="1">
      <alignment horizontal="left" vertical="center" indent="1"/>
      <protection hidden="1"/>
    </xf>
    <xf numFmtId="175" fontId="13" fillId="24" borderId="28" xfId="0" applyNumberFormat="1" applyFont="1" applyFill="1" applyBorder="1" applyAlignment="1">
      <alignment horizontal="center" vertical="center"/>
      <protection hidden="1"/>
    </xf>
    <xf numFmtId="0" fontId="105" fillId="35" borderId="0" xfId="0" applyFont="1" applyFill="1" applyAlignment="1">
      <alignment horizontal="center" vertical="center"/>
      <protection hidden="1"/>
    </xf>
    <xf numFmtId="0" fontId="108" fillId="19" borderId="0" xfId="0" applyFont="1" applyFill="1" applyAlignment="1">
      <alignment vertical="center"/>
      <protection hidden="1"/>
    </xf>
    <xf numFmtId="0" fontId="109" fillId="19" borderId="0" xfId="0" applyFont="1" applyFill="1" applyAlignment="1">
      <alignment vertical="center"/>
      <protection hidden="1"/>
    </xf>
    <xf numFmtId="0" fontId="108" fillId="19" borderId="0" xfId="0" applyFont="1" applyFill="1" applyAlignment="1" applyProtection="1">
      <alignment vertical="center"/>
      <protection locked="0" hidden="1"/>
    </xf>
    <xf numFmtId="2" fontId="108" fillId="19" borderId="0" xfId="3" applyNumberFormat="1" applyFont="1" applyFill="1" applyAlignment="1" applyProtection="1">
      <alignment vertical="center"/>
      <protection hidden="1"/>
    </xf>
    <xf numFmtId="0" fontId="108" fillId="19" borderId="0" xfId="0" applyFont="1" applyFill="1" applyAlignment="1">
      <alignment horizontal="center" vertical="center" shrinkToFit="1"/>
      <protection hidden="1"/>
    </xf>
    <xf numFmtId="2" fontId="108" fillId="19" borderId="0" xfId="0" applyNumberFormat="1" applyFont="1" applyFill="1" applyAlignment="1">
      <alignment horizontal="center" vertical="center"/>
      <protection hidden="1"/>
    </xf>
    <xf numFmtId="0" fontId="96" fillId="0" borderId="0" xfId="0" applyFont="1" applyAlignment="1">
      <alignment vertical="center"/>
      <protection hidden="1"/>
    </xf>
    <xf numFmtId="0" fontId="83" fillId="0" borderId="2" xfId="0" applyFont="1" applyBorder="1" applyAlignment="1">
      <alignment horizontal="left" vertical="center" indent="1"/>
      <protection hidden="1"/>
    </xf>
    <xf numFmtId="0" fontId="108" fillId="19" borderId="0" xfId="0" applyFont="1" applyFill="1" applyAlignment="1">
      <alignment horizontal="center" vertical="center"/>
      <protection hidden="1"/>
    </xf>
    <xf numFmtId="171" fontId="108" fillId="19" borderId="0" xfId="0" applyNumberFormat="1" applyFont="1" applyFill="1" applyAlignment="1">
      <alignment horizontal="center" vertical="center"/>
      <protection hidden="1"/>
    </xf>
    <xf numFmtId="0" fontId="110" fillId="0" borderId="0" xfId="0" applyFont="1" applyAlignment="1">
      <alignment vertical="center"/>
      <protection hidden="1"/>
    </xf>
    <xf numFmtId="167" fontId="17" fillId="29" borderId="6" xfId="0" applyNumberFormat="1" applyFont="1" applyFill="1" applyBorder="1" applyAlignment="1" applyProtection="1">
      <alignment vertical="center"/>
      <protection locked="0"/>
    </xf>
    <xf numFmtId="0" fontId="55" fillId="0" borderId="29" xfId="5" applyFont="1" applyBorder="1"/>
    <xf numFmtId="176" fontId="55" fillId="0" borderId="0" xfId="5" applyNumberFormat="1" applyFont="1"/>
    <xf numFmtId="0" fontId="111" fillId="0" borderId="0" xfId="9" applyFont="1" applyAlignment="1">
      <alignment horizontal="left" vertical="center"/>
    </xf>
    <xf numFmtId="1" fontId="111" fillId="0" borderId="0" xfId="9" applyNumberFormat="1" applyFont="1" applyAlignment="1">
      <alignment vertical="center"/>
    </xf>
    <xf numFmtId="1" fontId="53" fillId="37" borderId="8" xfId="9" applyNumberFormat="1" applyFont="1" applyFill="1" applyBorder="1" applyAlignment="1">
      <alignment horizontal="right" vertical="center" indent="3"/>
    </xf>
    <xf numFmtId="0" fontId="38" fillId="0" borderId="0" xfId="5"/>
    <xf numFmtId="166" fontId="3" fillId="4" borderId="2" xfId="0" applyNumberFormat="1" applyFont="1" applyFill="1" applyBorder="1" applyAlignment="1">
      <alignment horizontal="center" vertical="center"/>
      <protection hidden="1"/>
    </xf>
    <xf numFmtId="2" fontId="111" fillId="0" borderId="0" xfId="9" applyNumberFormat="1" applyFont="1" applyAlignment="1">
      <alignment vertical="center"/>
    </xf>
    <xf numFmtId="2" fontId="38" fillId="0" borderId="0" xfId="5" applyNumberFormat="1"/>
    <xf numFmtId="177" fontId="48" fillId="0" borderId="0" xfId="0" applyNumberFormat="1" applyFont="1">
      <protection hidden="1"/>
    </xf>
    <xf numFmtId="0" fontId="112" fillId="0" borderId="0" xfId="0" applyFont="1" applyAlignment="1">
      <alignment horizontal="center"/>
      <protection hidden="1"/>
    </xf>
    <xf numFmtId="172" fontId="113" fillId="0" borderId="0" xfId="0" applyNumberFormat="1" applyFont="1">
      <protection hidden="1"/>
    </xf>
    <xf numFmtId="177" fontId="113" fillId="0" borderId="0" xfId="0" applyNumberFormat="1" applyFont="1">
      <protection hidden="1"/>
    </xf>
    <xf numFmtId="0" fontId="114" fillId="0" borderId="0" xfId="0" applyFont="1" applyAlignment="1">
      <alignment horizontal="center"/>
      <protection hidden="1"/>
    </xf>
    <xf numFmtId="172" fontId="115" fillId="0" borderId="0" xfId="0" applyNumberFormat="1" applyFont="1">
      <protection hidden="1"/>
    </xf>
    <xf numFmtId="177" fontId="115" fillId="0" borderId="0" xfId="0" applyNumberFormat="1" applyFont="1">
      <protection hidden="1"/>
    </xf>
    <xf numFmtId="177" fontId="48" fillId="36" borderId="0" xfId="0" applyNumberFormat="1" applyFont="1" applyFill="1">
      <protection hidden="1"/>
    </xf>
    <xf numFmtId="0" fontId="116" fillId="0" borderId="0" xfId="5" applyFont="1"/>
    <xf numFmtId="0" fontId="55" fillId="0" borderId="30" xfId="5" applyFont="1" applyBorder="1"/>
    <xf numFmtId="0" fontId="53" fillId="0" borderId="10" xfId="9" applyFont="1" applyBorder="1" applyAlignment="1">
      <alignment horizontal="left" vertical="center"/>
    </xf>
    <xf numFmtId="1" fontId="53" fillId="37" borderId="10" xfId="9" applyNumberFormat="1" applyFont="1" applyFill="1" applyBorder="1" applyAlignment="1">
      <alignment horizontal="right" vertical="center" indent="3"/>
    </xf>
    <xf numFmtId="0" fontId="48" fillId="0" borderId="10" xfId="5" applyFont="1" applyBorder="1"/>
    <xf numFmtId="0" fontId="100" fillId="0" borderId="10" xfId="14" applyFont="1" applyBorder="1" applyAlignment="1"/>
    <xf numFmtId="0" fontId="62" fillId="19" borderId="0" xfId="0" applyFont="1" applyFill="1" applyAlignment="1">
      <alignment vertical="center"/>
      <protection hidden="1"/>
    </xf>
    <xf numFmtId="14" fontId="17" fillId="11" borderId="6" xfId="0" applyNumberFormat="1" applyFont="1" applyFill="1" applyBorder="1" applyAlignment="1" applyProtection="1">
      <alignment vertical="center"/>
      <protection locked="0"/>
    </xf>
    <xf numFmtId="173" fontId="63" fillId="0" borderId="0" xfId="13" applyNumberFormat="1" applyFont="1" applyAlignment="1">
      <alignment horizontal="right" indent="1"/>
    </xf>
    <xf numFmtId="0" fontId="64" fillId="18" borderId="0" xfId="14" applyFont="1" applyFill="1" applyAlignment="1">
      <alignment horizontal="center" vertical="center" wrapText="1"/>
    </xf>
    <xf numFmtId="0" fontId="64" fillId="18" borderId="0" xfId="14" applyFont="1" applyFill="1" applyAlignment="1">
      <alignment horizontal="center" vertical="center"/>
    </xf>
    <xf numFmtId="0" fontId="71" fillId="19" borderId="15" xfId="2" applyFont="1" applyFill="1" applyBorder="1" applyAlignment="1" applyProtection="1">
      <alignment horizontal="left" vertical="center" wrapText="1" indent="1"/>
    </xf>
    <xf numFmtId="0" fontId="71" fillId="19" borderId="0" xfId="2" applyFont="1" applyFill="1" applyBorder="1" applyAlignment="1" applyProtection="1">
      <alignment horizontal="left" vertical="center" wrapText="1" indent="1"/>
    </xf>
    <xf numFmtId="0" fontId="71" fillId="19" borderId="17" xfId="2" applyFont="1" applyFill="1" applyBorder="1" applyAlignment="1" applyProtection="1">
      <alignment horizontal="left" vertical="center" wrapText="1" indent="1"/>
    </xf>
    <xf numFmtId="0" fontId="71" fillId="19" borderId="18" xfId="2" applyFont="1" applyFill="1" applyBorder="1" applyAlignment="1" applyProtection="1">
      <alignment horizontal="left" vertical="center" wrapText="1" indent="1"/>
    </xf>
    <xf numFmtId="0" fontId="33" fillId="10" borderId="0" xfId="5" applyFont="1" applyFill="1" applyAlignment="1">
      <alignment horizontal="center" vertical="center"/>
    </xf>
    <xf numFmtId="0" fontId="1" fillId="0" borderId="0" xfId="5" applyFont="1" applyAlignment="1" applyProtection="1">
      <alignment horizontal="left" vertical="center" wrapText="1" indent="1"/>
      <protection hidden="1"/>
    </xf>
    <xf numFmtId="0" fontId="1" fillId="0" borderId="0" xfId="5" applyFont="1" applyAlignment="1" applyProtection="1">
      <alignment horizontal="left" vertical="top" wrapText="1" indent="1"/>
      <protection hidden="1"/>
    </xf>
    <xf numFmtId="0" fontId="61" fillId="0" borderId="0" xfId="5" applyFont="1" applyAlignment="1" applyProtection="1">
      <alignment vertical="center" wrapText="1"/>
      <protection hidden="1"/>
    </xf>
    <xf numFmtId="0" fontId="1" fillId="0" borderId="0" xfId="5" applyFont="1" applyAlignment="1" applyProtection="1">
      <alignment vertical="center" wrapText="1"/>
      <protection hidden="1"/>
    </xf>
    <xf numFmtId="0" fontId="33" fillId="10" borderId="0" xfId="0" applyFont="1" applyFill="1" applyAlignment="1">
      <alignment horizontal="center" vertical="center"/>
      <protection hidden="1"/>
    </xf>
    <xf numFmtId="0" fontId="13" fillId="24" borderId="4" xfId="0" applyFont="1" applyFill="1" applyBorder="1" applyAlignment="1">
      <alignment horizontal="left" vertical="center" wrapText="1" indent="1"/>
      <protection hidden="1"/>
    </xf>
    <xf numFmtId="0" fontId="13" fillId="24" borderId="6" xfId="0" applyFont="1" applyFill="1" applyBorder="1" applyAlignment="1">
      <alignment horizontal="left" vertical="center" wrapText="1" indent="1"/>
      <protection hidden="1"/>
    </xf>
    <xf numFmtId="0" fontId="61" fillId="23" borderId="0" xfId="2" applyFont="1" applyFill="1" applyBorder="1" applyAlignment="1">
      <alignment horizontal="center" vertical="center"/>
      <protection hidden="1"/>
    </xf>
    <xf numFmtId="0" fontId="13" fillId="24" borderId="4" xfId="0" applyFont="1" applyFill="1" applyBorder="1" applyAlignment="1">
      <alignment horizontal="left" vertical="center" indent="1"/>
      <protection hidden="1"/>
    </xf>
    <xf numFmtId="0" fontId="13" fillId="24" borderId="5" xfId="0" applyFont="1" applyFill="1" applyBorder="1" applyAlignment="1">
      <alignment horizontal="left" vertical="center" indent="1"/>
      <protection hidden="1"/>
    </xf>
    <xf numFmtId="0" fontId="13" fillId="24" borderId="6" xfId="0" applyFont="1" applyFill="1" applyBorder="1" applyAlignment="1">
      <alignment horizontal="left" vertical="center" indent="1"/>
      <protection hidden="1"/>
    </xf>
    <xf numFmtId="0" fontId="0" fillId="19" borderId="2" xfId="0" applyFill="1" applyBorder="1" applyAlignment="1">
      <alignment horizontal="left" vertical="center" indent="1" shrinkToFit="1"/>
      <protection hidden="1"/>
    </xf>
    <xf numFmtId="174" fontId="63" fillId="0" borderId="0" xfId="13" applyNumberFormat="1" applyFont="1" applyAlignment="1">
      <alignment horizontal="right" indent="1"/>
    </xf>
    <xf numFmtId="173" fontId="89" fillId="0" borderId="0" xfId="15" applyNumberFormat="1" applyFont="1" applyAlignment="1">
      <alignment horizontal="left"/>
    </xf>
    <xf numFmtId="0" fontId="64" fillId="26" borderId="0" xfId="14" applyFont="1" applyFill="1" applyAlignment="1">
      <alignment horizontal="center" vertical="center" wrapText="1"/>
    </xf>
    <xf numFmtId="0" fontId="64" fillId="26" borderId="0" xfId="14" applyFont="1" applyFill="1" applyAlignment="1">
      <alignment horizontal="center" vertical="center"/>
    </xf>
    <xf numFmtId="0" fontId="89" fillId="19" borderId="15" xfId="2" applyFont="1" applyFill="1" applyBorder="1" applyAlignment="1" applyProtection="1">
      <alignment horizontal="left" vertical="center" wrapText="1" indent="1"/>
    </xf>
    <xf numFmtId="0" fontId="89" fillId="19" borderId="0" xfId="2" applyFont="1" applyFill="1" applyBorder="1" applyAlignment="1" applyProtection="1">
      <alignment horizontal="left" vertical="center" wrapText="1" indent="1"/>
    </xf>
    <xf numFmtId="0" fontId="89" fillId="19" borderId="17" xfId="2" applyFont="1" applyFill="1" applyBorder="1" applyAlignment="1" applyProtection="1">
      <alignment horizontal="left" vertical="center" wrapText="1" indent="1"/>
    </xf>
    <xf numFmtId="0" fontId="89" fillId="19" borderId="18" xfId="2" applyFont="1" applyFill="1" applyBorder="1" applyAlignment="1" applyProtection="1">
      <alignment horizontal="left" vertical="center" wrapText="1" indent="1"/>
    </xf>
    <xf numFmtId="0" fontId="33" fillId="26" borderId="0" xfId="0" applyFont="1" applyFill="1" applyAlignment="1">
      <alignment horizontal="center" vertical="center"/>
      <protection hidden="1"/>
    </xf>
    <xf numFmtId="0" fontId="83" fillId="30" borderId="0" xfId="2" applyFont="1" applyFill="1" applyBorder="1" applyAlignment="1">
      <alignment horizontal="center" vertical="center"/>
      <protection hidden="1"/>
    </xf>
    <xf numFmtId="174" fontId="89" fillId="0" borderId="0" xfId="16" applyNumberFormat="1" applyFont="1" applyAlignment="1">
      <alignment horizontal="left"/>
    </xf>
    <xf numFmtId="0" fontId="102" fillId="0" borderId="25" xfId="14" applyFont="1" applyBorder="1" applyAlignment="1">
      <alignment horizontal="left" vertical="top"/>
    </xf>
    <xf numFmtId="0" fontId="102" fillId="0" borderId="26" xfId="14" applyFont="1" applyBorder="1" applyAlignment="1">
      <alignment horizontal="left" vertical="top"/>
    </xf>
    <xf numFmtId="0" fontId="102" fillId="0" borderId="27" xfId="14" applyFont="1" applyBorder="1" applyAlignment="1">
      <alignment horizontal="left" vertical="top"/>
    </xf>
    <xf numFmtId="0" fontId="101" fillId="34" borderId="22" xfId="14" applyFont="1" applyFill="1" applyBorder="1" applyAlignment="1">
      <alignment horizontal="center"/>
    </xf>
    <xf numFmtId="0" fontId="101" fillId="34" borderId="23" xfId="14" applyFont="1" applyFill="1" applyBorder="1" applyAlignment="1">
      <alignment horizontal="center"/>
    </xf>
    <xf numFmtId="0" fontId="101" fillId="34" borderId="24" xfId="14" applyFont="1" applyFill="1" applyBorder="1" applyAlignment="1">
      <alignment horizontal="center"/>
    </xf>
    <xf numFmtId="0" fontId="101" fillId="13" borderId="22" xfId="14" applyFont="1" applyFill="1" applyBorder="1" applyAlignment="1">
      <alignment horizontal="center"/>
    </xf>
    <xf numFmtId="0" fontId="101" fillId="13" borderId="23" xfId="14" applyFont="1" applyFill="1" applyBorder="1" applyAlignment="1">
      <alignment horizontal="center"/>
    </xf>
    <xf numFmtId="0" fontId="101" fillId="13" borderId="24" xfId="14" applyFont="1" applyFill="1" applyBorder="1" applyAlignment="1">
      <alignment horizontal="center"/>
    </xf>
    <xf numFmtId="0" fontId="98" fillId="0" borderId="0" xfId="14" applyFont="1" applyAlignment="1">
      <alignment horizontal="left" vertical="center" wrapText="1"/>
    </xf>
    <xf numFmtId="0" fontId="98" fillId="32" borderId="0" xfId="14" applyFont="1" applyFill="1" applyAlignment="1">
      <alignment horizontal="left" vertical="center" wrapText="1" indent="1"/>
    </xf>
    <xf numFmtId="0" fontId="98" fillId="19" borderId="0" xfId="18" applyFont="1" applyFill="1" applyBorder="1" applyAlignment="1" applyProtection="1">
      <alignment horizontal="left" vertical="center" wrapText="1" indent="1"/>
    </xf>
    <xf numFmtId="0" fontId="98" fillId="19" borderId="0" xfId="14" applyFont="1" applyFill="1" applyAlignment="1">
      <alignment horizontal="left" vertical="center" wrapText="1" indent="1"/>
    </xf>
    <xf numFmtId="0" fontId="98" fillId="30" borderId="0" xfId="18" applyFont="1" applyFill="1" applyBorder="1" applyAlignment="1" applyProtection="1">
      <alignment horizontal="left" vertical="center" wrapText="1" indent="1"/>
    </xf>
    <xf numFmtId="0" fontId="98" fillId="33" borderId="0" xfId="14" applyFont="1" applyFill="1" applyAlignment="1">
      <alignment horizontal="left" vertical="center" wrapText="1" indent="1"/>
    </xf>
  </cellXfs>
  <cellStyles count="19">
    <cellStyle name="Euro" xfId="1" xr:uid="{00000000-0005-0000-0000-000000000000}"/>
    <cellStyle name="Hyperlink" xfId="2" builtinId="8"/>
    <cellStyle name="Hyperlink 2" xfId="7" xr:uid="{00000000-0005-0000-0000-000002000000}"/>
    <cellStyle name="Hyperlink 2 2 2" xfId="18" xr:uid="{BFD5B4B7-EC5D-4FA1-B3BE-173FD60BDA35}"/>
    <cellStyle name="Normal" xfId="0" builtinId="0"/>
    <cellStyle name="Normal 2" xfId="9" xr:uid="{35682A96-DDD5-412F-9E69-3598AA0232B4}"/>
    <cellStyle name="Normal 2 2" xfId="4" xr:uid="{00000000-0005-0000-0000-000004000000}"/>
    <cellStyle name="Normal 2 2 2 3" xfId="12" xr:uid="{EDCAB7DD-15E9-4D6D-8258-2CFBC0435AB4}"/>
    <cellStyle name="Normal 2 3" xfId="5" xr:uid="{00000000-0005-0000-0000-000005000000}"/>
    <cellStyle name="Normal 3 2 2" xfId="14" xr:uid="{24AF28EF-9179-4961-8BED-8C18716C0BA1}"/>
    <cellStyle name="Normal 3 5" xfId="17" xr:uid="{B6ADB217-9465-4AE8-B731-4DDC61031A44}"/>
    <cellStyle name="Normal 4" xfId="8" xr:uid="{00000000-0005-0000-0000-000006000000}"/>
    <cellStyle name="Normal 5" xfId="6" xr:uid="{00000000-0005-0000-0000-000007000000}"/>
    <cellStyle name="Normal 5 2" xfId="10" xr:uid="{FDAA4380-9960-4605-B626-09F03542B30F}"/>
    <cellStyle name="Normal 5 3" xfId="13" xr:uid="{F8FBD956-CFA4-48C1-ACDA-A40A1C81A5D2}"/>
    <cellStyle name="Normal 5 3 2 2" xfId="16" xr:uid="{1E914EE1-490B-481F-AE01-1AD1D15D1D7C}"/>
    <cellStyle name="Normal 5 3 3" xfId="15" xr:uid="{81C790D0-370D-4B20-8EE7-BABECFB8A37E}"/>
    <cellStyle name="Percent" xfId="3" builtinId="5"/>
    <cellStyle name="Percent 2" xfId="11" xr:uid="{15F54840-6BDC-40EC-82E6-F13F3315D0D0}"/>
  </cellStyles>
  <dxfs count="49">
    <dxf>
      <font>
        <condense val="0"/>
        <extend val="0"/>
        <color indexed="47"/>
      </font>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font>
        <condense val="0"/>
        <extend val="0"/>
        <color indexed="47"/>
      </font>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font>
        <condense val="0"/>
        <extend val="0"/>
        <color indexed="47"/>
      </font>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numFmt numFmtId="2" formatCode="0.00"/>
      <alignment horizontal="general" vertical="bottom" textRotation="0" wrapText="0" indent="0" justifyLastLine="0" shrinkToFit="0" readingOrder="0"/>
    </dxf>
    <dxf>
      <numFmt numFmtId="2" formatCode="0.00"/>
      <alignment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textRotation="0" wrapText="0" indent="0" justifyLastLine="0" shrinkToFit="0" readingOrder="0"/>
    </dxf>
    <dxf>
      <alignment horizontal="general" vertical="bottom" textRotation="0" wrapText="0" indent="0" justifyLastLine="0" shrinkToFit="0" readingOrder="0"/>
    </dxf>
    <dxf>
      <alignment textRotation="0" wrapText="0" indent="0" justifyLastLine="0" shrinkToFit="0" readingOrder="0"/>
    </dxf>
    <dxf>
      <numFmt numFmtId="0" formatCode="General"/>
      <fill>
        <patternFill patternType="none">
          <fgColor indexed="64"/>
          <bgColor indexed="65"/>
        </patternFill>
      </fill>
      <alignment horizontal="general" vertical="bottom" textRotation="0" wrapText="0" indent="0" justifyLastLine="0" shrinkToFit="0" readingOrder="0"/>
    </dxf>
    <dxf>
      <numFmt numFmtId="0" formatCode="General"/>
      <alignment textRotation="0" wrapText="0" indent="0" justifyLastLine="0" shrinkToFit="0" readingOrder="0"/>
    </dxf>
    <dxf>
      <font>
        <b val="0"/>
        <i val="0"/>
        <strike val="0"/>
        <condense val="0"/>
        <extend val="0"/>
        <outline val="0"/>
        <shadow val="0"/>
        <u val="none"/>
        <vertAlign val="baseline"/>
        <sz val="10"/>
        <color auto="1"/>
        <name val="Abadi"/>
        <family val="2"/>
        <scheme val="none"/>
      </font>
      <numFmt numFmtId="2" formatCode="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badi"/>
        <family val="2"/>
        <scheme val="none"/>
      </font>
      <numFmt numFmtId="2" formatCode="0.00"/>
      <alignment horizontal="general" vertical="center" textRotation="0" wrapText="0" indent="0" justifyLastLine="0" shrinkToFit="0" readingOrder="0"/>
    </dxf>
    <dxf>
      <font>
        <b val="0"/>
        <i val="0"/>
        <strike val="0"/>
        <condense val="0"/>
        <extend val="0"/>
        <outline val="0"/>
        <shadow val="0"/>
        <u val="none"/>
        <vertAlign val="baseline"/>
        <sz val="10"/>
        <color auto="1"/>
        <name val="Abad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Abadi"/>
        <family val="2"/>
        <scheme val="none"/>
      </font>
      <alignment horizontal="left" vertical="center" textRotation="0" wrapText="0" indent="0" justifyLastLine="0" shrinkToFit="0" readingOrder="0"/>
    </dxf>
    <dxf>
      <alignment textRotation="0" wrapText="0" indent="0" justifyLastLine="0" shrinkToFit="0" readingOrder="0"/>
    </dxf>
    <dxf>
      <alignment textRotation="0" wrapText="0" indent="0" justifyLastLine="0" shrinkToFit="0"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91918C"/>
      <rgbColor rgb="00E6E6E6"/>
      <rgbColor rgb="00FFFFFF"/>
      <rgbColor rgb="00FFFFFF"/>
      <rgbColor rgb="00FFFFFF"/>
      <rgbColor rgb="00EB0505"/>
      <rgbColor rgb="00DBDDC9"/>
      <rgbColor rgb="005F5F5A"/>
      <rgbColor rgb="00FFFFFF"/>
      <rgbColor rgb="00FFFFFF"/>
      <rgbColor rgb="0091918C"/>
      <rgbColor rgb="00F8F8F8"/>
      <rgbColor rgb="006E3332"/>
      <rgbColor rgb="00003958"/>
      <rgbColor rgb="00CDCDCD"/>
      <rgbColor rgb="0056E224"/>
      <rgbColor rgb="009D1948"/>
      <rgbColor rgb="004E7AC8"/>
      <rgbColor rgb="00D8900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ECE7BE"/>
      <rgbColor rgb="00C61E1E"/>
      <rgbColor rgb="00FFFFFF"/>
      <rgbColor rgb="00E6E22C"/>
      <rgbColor rgb="00B41919"/>
      <rgbColor rgb="00464646"/>
      <rgbColor rgb="00FFFFFF"/>
      <rgbColor rgb="00FFFFFF"/>
      <rgbColor rgb="004E7AC8"/>
      <rgbColor rgb="00CB1533"/>
      <rgbColor rgb="00E6E6E6"/>
      <rgbColor rgb="00B0AC99"/>
      <rgbColor rgb="00FBCCC3"/>
      <rgbColor rgb="00EAEAEA"/>
      <rgbColor rgb="000095E8"/>
      <rgbColor rgb="00E5F7D9"/>
      <rgbColor rgb="00FFFFFF"/>
      <rgbColor rgb="00F4F9FA"/>
      <rgbColor rgb="00808080"/>
      <rgbColor rgb="00EB0505"/>
      <rgbColor rgb="00FFFFFF"/>
      <rgbColor rgb="00C0C0C0"/>
      <rgbColor rgb="005F2355"/>
    </indexedColors>
    <mruColors>
      <color rgb="FFE6E6E6"/>
      <color rgb="FF00CED1"/>
      <color rgb="FF4B0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Scroll" dx="15" fmlaLink="$G$9" horiz="1" max="30" page="10" val="0"/>
</file>

<file path=xl/ctrlProps/ctrlProp10.xml><?xml version="1.0" encoding="utf-8"?>
<formControlPr xmlns="http://schemas.microsoft.com/office/spreadsheetml/2009/9/main" objectType="CheckBox" fmlaLink="$I$12" lockText="1"/>
</file>

<file path=xl/ctrlProps/ctrlProp11.xml><?xml version="1.0" encoding="utf-8"?>
<formControlPr xmlns="http://schemas.microsoft.com/office/spreadsheetml/2009/9/main" objectType="CheckBox" fmlaLink="$I$11" lockText="1"/>
</file>

<file path=xl/ctrlProps/ctrlProp12.xml><?xml version="1.0" encoding="utf-8"?>
<formControlPr xmlns="http://schemas.microsoft.com/office/spreadsheetml/2009/9/main" objectType="CheckBox" fmlaLink="$I$9" lockText="1"/>
</file>

<file path=xl/ctrlProps/ctrlProp13.xml><?xml version="1.0" encoding="utf-8"?>
<formControlPr xmlns="http://schemas.microsoft.com/office/spreadsheetml/2009/9/main" objectType="CheckBox" checked="Checked" fmlaLink="$I$8" lockText="1"/>
</file>

<file path=xl/ctrlProps/ctrlProp14.xml><?xml version="1.0" encoding="utf-8"?>
<formControlPr xmlns="http://schemas.microsoft.com/office/spreadsheetml/2009/9/main" objectType="Scroll" dx="15" fmlaLink="$G$9" horiz="1" max="30" page="10" val="0"/>
</file>

<file path=xl/ctrlProps/ctrlProp15.xml><?xml version="1.0" encoding="utf-8"?>
<formControlPr xmlns="http://schemas.microsoft.com/office/spreadsheetml/2009/9/main" objectType="Drop" dropLines="20" dropStyle="combo" dx="22" fmlaLink="calcFR!$D$2" fmlaRange="calcFR!$C$12:$C$237" sel="5" val="0"/>
</file>

<file path=xl/ctrlProps/ctrlProp16.xml><?xml version="1.0" encoding="utf-8"?>
<formControlPr xmlns="http://schemas.microsoft.com/office/spreadsheetml/2009/9/main" objectType="Drop" dropLines="20" dropStyle="combo" dx="22" fmlaLink="calcFR!$D$3" fmlaRange="calcFR!$C$12:$C$237" sel="10" val="0"/>
</file>

<file path=xl/ctrlProps/ctrlProp17.xml><?xml version="1.0" encoding="utf-8"?>
<formControlPr xmlns="http://schemas.microsoft.com/office/spreadsheetml/2009/9/main" objectType="Scroll" dx="15" fmlaLink="$G$10" horiz="1" max="30" page="10" val="0"/>
</file>

<file path=xl/ctrlProps/ctrlProp18.xml><?xml version="1.0" encoding="utf-8"?>
<formControlPr xmlns="http://schemas.microsoft.com/office/spreadsheetml/2009/9/main" objectType="Drop" dropLines="20" dropStyle="combo" dx="22" fmlaLink="calcFR!$D$4" fmlaRange="calcFR!$C$12:$C$237" sel="15" val="0"/>
</file>

<file path=xl/ctrlProps/ctrlProp19.xml><?xml version="1.0" encoding="utf-8"?>
<formControlPr xmlns="http://schemas.microsoft.com/office/spreadsheetml/2009/9/main" objectType="Scroll" dx="15" fmlaLink="$G$11" horiz="1" max="30" page="10" val="0"/>
</file>

<file path=xl/ctrlProps/ctrlProp2.xml><?xml version="1.0" encoding="utf-8"?>
<formControlPr xmlns="http://schemas.microsoft.com/office/spreadsheetml/2009/9/main" objectType="Drop" dropLines="20" dropStyle="combo" dx="22" fmlaLink="calc!$D$2" fmlaRange="calc!$C$12:$C$237" sel="5" val="0"/>
</file>

<file path=xl/ctrlProps/ctrlProp20.xml><?xml version="1.0" encoding="utf-8"?>
<formControlPr xmlns="http://schemas.microsoft.com/office/spreadsheetml/2009/9/main" objectType="Drop" dropLines="20" dropStyle="combo" dx="22" fmlaLink="calcFR!$D$5" fmlaRange="calcFR!$C$12:$C$237" sel="20" val="0"/>
</file>

<file path=xl/ctrlProps/ctrlProp21.xml><?xml version="1.0" encoding="utf-8"?>
<formControlPr xmlns="http://schemas.microsoft.com/office/spreadsheetml/2009/9/main" objectType="Scroll" dx="15" fmlaLink="$G$12" horiz="1" max="30" page="10" val="0"/>
</file>

<file path=xl/ctrlProps/ctrlProp22.xml><?xml version="1.0" encoding="utf-8"?>
<formControlPr xmlns="http://schemas.microsoft.com/office/spreadsheetml/2009/9/main" objectType="CheckBox" fmlaLink="$I$10" lockText="1"/>
</file>

<file path=xl/ctrlProps/ctrlProp23.xml><?xml version="1.0" encoding="utf-8"?>
<formControlPr xmlns="http://schemas.microsoft.com/office/spreadsheetml/2009/9/main" objectType="CheckBox" fmlaLink="$I$12" lockText="1"/>
</file>

<file path=xl/ctrlProps/ctrlProp24.xml><?xml version="1.0" encoding="utf-8"?>
<formControlPr xmlns="http://schemas.microsoft.com/office/spreadsheetml/2009/9/main" objectType="CheckBox" fmlaLink="$I$11" lockText="1"/>
</file>

<file path=xl/ctrlProps/ctrlProp25.xml><?xml version="1.0" encoding="utf-8"?>
<formControlPr xmlns="http://schemas.microsoft.com/office/spreadsheetml/2009/9/main" objectType="CheckBox" fmlaLink="$I$9" lockText="1"/>
</file>

<file path=xl/ctrlProps/ctrlProp26.xml><?xml version="1.0" encoding="utf-8"?>
<formControlPr xmlns="http://schemas.microsoft.com/office/spreadsheetml/2009/9/main" objectType="CheckBox" checked="Checked" fmlaLink="$I$8" lockText="1"/>
</file>

<file path=xl/ctrlProps/ctrlProp27.xml><?xml version="1.0" encoding="utf-8"?>
<formControlPr xmlns="http://schemas.microsoft.com/office/spreadsheetml/2009/9/main" objectType="Scroll" dx="15" fmlaLink="$G$9" horiz="1" max="30" page="10" val="0"/>
</file>

<file path=xl/ctrlProps/ctrlProp28.xml><?xml version="1.0" encoding="utf-8"?>
<formControlPr xmlns="http://schemas.microsoft.com/office/spreadsheetml/2009/9/main" objectType="Drop" dropLines="20" dropStyle="combo" dx="22" fmlaLink="calcB!$D$2" fmlaRange="calcB!$C$12:$C$237" sel="5" val="0"/>
</file>

<file path=xl/ctrlProps/ctrlProp29.xml><?xml version="1.0" encoding="utf-8"?>
<formControlPr xmlns="http://schemas.microsoft.com/office/spreadsheetml/2009/9/main" objectType="Drop" dropLines="20" dropStyle="combo" dx="22" fmlaLink="calcB!$D$3" fmlaRange="calcB!$C$12:$C$237" sel="10" val="0"/>
</file>

<file path=xl/ctrlProps/ctrlProp3.xml><?xml version="1.0" encoding="utf-8"?>
<formControlPr xmlns="http://schemas.microsoft.com/office/spreadsheetml/2009/9/main" objectType="Drop" dropLines="20" dropStyle="combo" dx="22" fmlaLink="calc!$D$3" fmlaRange="calc!$C$12:$C$237" sel="10" val="0"/>
</file>

<file path=xl/ctrlProps/ctrlProp30.xml><?xml version="1.0" encoding="utf-8"?>
<formControlPr xmlns="http://schemas.microsoft.com/office/spreadsheetml/2009/9/main" objectType="Scroll" dx="15" fmlaLink="$G$10" horiz="1" max="30" page="10" val="0"/>
</file>

<file path=xl/ctrlProps/ctrlProp31.xml><?xml version="1.0" encoding="utf-8"?>
<formControlPr xmlns="http://schemas.microsoft.com/office/spreadsheetml/2009/9/main" objectType="Drop" dropLines="20" dropStyle="combo" dx="22" fmlaLink="calcB!$D$4" fmlaRange="calcB!$C$12:$C$237" sel="15" val="0"/>
</file>

<file path=xl/ctrlProps/ctrlProp32.xml><?xml version="1.0" encoding="utf-8"?>
<formControlPr xmlns="http://schemas.microsoft.com/office/spreadsheetml/2009/9/main" objectType="Scroll" dx="15" fmlaLink="$G$11" horiz="1" max="30" page="10" val="0"/>
</file>

<file path=xl/ctrlProps/ctrlProp33.xml><?xml version="1.0" encoding="utf-8"?>
<formControlPr xmlns="http://schemas.microsoft.com/office/spreadsheetml/2009/9/main" objectType="Drop" dropLines="20" dropStyle="combo" dx="22" fmlaLink="calcB!$D$5" fmlaRange="calcB!$C$12:$C$237" sel="20" val="0"/>
</file>

<file path=xl/ctrlProps/ctrlProp34.xml><?xml version="1.0" encoding="utf-8"?>
<formControlPr xmlns="http://schemas.microsoft.com/office/spreadsheetml/2009/9/main" objectType="Scroll" dx="15" fmlaLink="$G$12" horiz="1" max="30" page="10" val="0"/>
</file>

<file path=xl/ctrlProps/ctrlProp35.xml><?xml version="1.0" encoding="utf-8"?>
<formControlPr xmlns="http://schemas.microsoft.com/office/spreadsheetml/2009/9/main" objectType="CheckBox" fmlaLink="$I$10" lockText="1"/>
</file>

<file path=xl/ctrlProps/ctrlProp36.xml><?xml version="1.0" encoding="utf-8"?>
<formControlPr xmlns="http://schemas.microsoft.com/office/spreadsheetml/2009/9/main" objectType="CheckBox" fmlaLink="$I$12" lockText="1"/>
</file>

<file path=xl/ctrlProps/ctrlProp37.xml><?xml version="1.0" encoding="utf-8"?>
<formControlPr xmlns="http://schemas.microsoft.com/office/spreadsheetml/2009/9/main" objectType="CheckBox" fmlaLink="$I$11" lockText="1"/>
</file>

<file path=xl/ctrlProps/ctrlProp38.xml><?xml version="1.0" encoding="utf-8"?>
<formControlPr xmlns="http://schemas.microsoft.com/office/spreadsheetml/2009/9/main" objectType="CheckBox" fmlaLink="$I$9" lockText="1"/>
</file>

<file path=xl/ctrlProps/ctrlProp39.xml><?xml version="1.0" encoding="utf-8"?>
<formControlPr xmlns="http://schemas.microsoft.com/office/spreadsheetml/2009/9/main" objectType="CheckBox" checked="Checked" fmlaLink="$I$8" lockText="1"/>
</file>

<file path=xl/ctrlProps/ctrlProp4.xml><?xml version="1.0" encoding="utf-8"?>
<formControlPr xmlns="http://schemas.microsoft.com/office/spreadsheetml/2009/9/main" objectType="Scroll" dx="15" fmlaLink="$G$10" horiz="1" max="30" page="10" val="0"/>
</file>

<file path=xl/ctrlProps/ctrlProp40.xml><?xml version="1.0" encoding="utf-8"?>
<formControlPr xmlns="http://schemas.microsoft.com/office/spreadsheetml/2009/9/main" objectType="Scroll" dx="15" fmlaLink="$G$9" horiz="1" max="30" page="10" val="0"/>
</file>

<file path=xl/ctrlProps/ctrlProp41.xml><?xml version="1.0" encoding="utf-8"?>
<formControlPr xmlns="http://schemas.microsoft.com/office/spreadsheetml/2009/9/main" objectType="Drop" dropLines="20" dropStyle="combo" dx="22" fmlaLink="calcFRB!$D$2" fmlaRange="calcFRB!$C$12:$C$234" sel="5" val="0"/>
</file>

<file path=xl/ctrlProps/ctrlProp42.xml><?xml version="1.0" encoding="utf-8"?>
<formControlPr xmlns="http://schemas.microsoft.com/office/spreadsheetml/2009/9/main" objectType="Drop" dropLines="20" dropStyle="combo" dx="22" fmlaLink="calcFRB!$D$3" fmlaRange="calcFRB!$C$12:$C$234" sel="10" val="0"/>
</file>

<file path=xl/ctrlProps/ctrlProp43.xml><?xml version="1.0" encoding="utf-8"?>
<formControlPr xmlns="http://schemas.microsoft.com/office/spreadsheetml/2009/9/main" objectType="Scroll" dx="15" fmlaLink="$G$10" horiz="1" max="30" page="10" val="0"/>
</file>

<file path=xl/ctrlProps/ctrlProp44.xml><?xml version="1.0" encoding="utf-8"?>
<formControlPr xmlns="http://schemas.microsoft.com/office/spreadsheetml/2009/9/main" objectType="Drop" dropLines="20" dropStyle="combo" dx="22" fmlaLink="calcFRB!$D$4" fmlaRange="calcFRB!$C$12:$C$234" sel="15" val="3"/>
</file>

<file path=xl/ctrlProps/ctrlProp45.xml><?xml version="1.0" encoding="utf-8"?>
<formControlPr xmlns="http://schemas.microsoft.com/office/spreadsheetml/2009/9/main" objectType="Scroll" dx="15" fmlaLink="$G$11" horiz="1" max="30" page="10" val="0"/>
</file>

<file path=xl/ctrlProps/ctrlProp46.xml><?xml version="1.0" encoding="utf-8"?>
<formControlPr xmlns="http://schemas.microsoft.com/office/spreadsheetml/2009/9/main" objectType="Drop" dropLines="20" dropStyle="combo" dx="22" fmlaLink="calcFRB!$D$5" fmlaRange="calcFRB!$C$12:$C$234" sel="20" val="0"/>
</file>

<file path=xl/ctrlProps/ctrlProp47.xml><?xml version="1.0" encoding="utf-8"?>
<formControlPr xmlns="http://schemas.microsoft.com/office/spreadsheetml/2009/9/main" objectType="Scroll" dx="15" fmlaLink="$G$12" horiz="1" max="30" page="10" val="0"/>
</file>

<file path=xl/ctrlProps/ctrlProp48.xml><?xml version="1.0" encoding="utf-8"?>
<formControlPr xmlns="http://schemas.microsoft.com/office/spreadsheetml/2009/9/main" objectType="CheckBox" fmlaLink="$I$10" lockText="1"/>
</file>

<file path=xl/ctrlProps/ctrlProp49.xml><?xml version="1.0" encoding="utf-8"?>
<formControlPr xmlns="http://schemas.microsoft.com/office/spreadsheetml/2009/9/main" objectType="CheckBox" fmlaLink="$I$12" lockText="1"/>
</file>

<file path=xl/ctrlProps/ctrlProp5.xml><?xml version="1.0" encoding="utf-8"?>
<formControlPr xmlns="http://schemas.microsoft.com/office/spreadsheetml/2009/9/main" objectType="Drop" dropLines="20" dropStyle="combo" dx="22" fmlaLink="calc!$D$4" fmlaRange="calc!$C$12:$C$237" sel="15" val="0"/>
</file>

<file path=xl/ctrlProps/ctrlProp50.xml><?xml version="1.0" encoding="utf-8"?>
<formControlPr xmlns="http://schemas.microsoft.com/office/spreadsheetml/2009/9/main" objectType="CheckBox" fmlaLink="$I$11" lockText="1"/>
</file>

<file path=xl/ctrlProps/ctrlProp51.xml><?xml version="1.0" encoding="utf-8"?>
<formControlPr xmlns="http://schemas.microsoft.com/office/spreadsheetml/2009/9/main" objectType="CheckBox" fmlaLink="$I$9" lockText="1"/>
</file>

<file path=xl/ctrlProps/ctrlProp52.xml><?xml version="1.0" encoding="utf-8"?>
<formControlPr xmlns="http://schemas.microsoft.com/office/spreadsheetml/2009/9/main" objectType="CheckBox" checked="Checked" fmlaLink="$I$8" lockText="1"/>
</file>

<file path=xl/ctrlProps/ctrlProp6.xml><?xml version="1.0" encoding="utf-8"?>
<formControlPr xmlns="http://schemas.microsoft.com/office/spreadsheetml/2009/9/main" objectType="Scroll" dx="15" fmlaLink="$G$11" horiz="1" max="30" page="10" val="0"/>
</file>

<file path=xl/ctrlProps/ctrlProp7.xml><?xml version="1.0" encoding="utf-8"?>
<formControlPr xmlns="http://schemas.microsoft.com/office/spreadsheetml/2009/9/main" objectType="Drop" dropLines="20" dropStyle="combo" dx="22" fmlaLink="calc!$D$5" fmlaRange="calc!$C$12:$C$237" sel="20" val="0"/>
</file>

<file path=xl/ctrlProps/ctrlProp8.xml><?xml version="1.0" encoding="utf-8"?>
<formControlPr xmlns="http://schemas.microsoft.com/office/spreadsheetml/2009/9/main" objectType="Scroll" dx="15" fmlaLink="$G$12" horiz="1" max="30" page="10" val="0"/>
</file>

<file path=xl/ctrlProps/ctrlProp9.xml><?xml version="1.0" encoding="utf-8"?>
<formControlPr xmlns="http://schemas.microsoft.com/office/spreadsheetml/2009/9/main" objectType="CheckBox" fmlaLink="$I$10" lockText="1"/>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Onkostenvergoedingen of zgn. kosten eigen aan de vennootschap zijn in principe fiscaal aftrekbaar bij uw vennootschap en niet belastbaar bij u privé. Gaat het om een forfaitaire onkostenvergoeding, dan biedt dit het extra voordeel dat er niet bewezen hoeft te worden dat het bedrag ervan overeenstemt met de werkelijk gedane uitgaven.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Per dag dat u beroepsmatig in het buitenland bent, kunt u een onkostenvergoeding krijgen. De bedragen verschillen per land en worden gecorrigeerd voor de dag van aankomst, de dag van vertrek en voor de maaltijden die inbegrepen zijn in de hotelfactuur. Deze tool berekent voor elke zakenreis (van maximaal 30 kalenderdagen) eenvoudig en snel uw onkostenvergoeding.</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000-000004000000}"/>
            </a:ext>
          </a:extLst>
        </xdr:cNvPr>
        <xdr:cNvSpPr/>
      </xdr:nvSpPr>
      <xdr:spPr bwMode="auto">
        <a:xfrm flipH="1">
          <a:off x="7305675" y="663892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03441" name="Scroll Bar 17" hidden="1">
              <a:extLst>
                <a:ext uri="{63B3BB69-23CF-44E3-9099-C40C66FF867C}">
                  <a14:compatExt spid="_x0000_s103441"/>
                </a:ext>
                <a:ext uri="{FF2B5EF4-FFF2-40B4-BE49-F238E27FC236}">
                  <a16:creationId xmlns:a16="http://schemas.microsoft.com/office/drawing/2014/main" id="{00000000-0008-0000-0200-000011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103454" name="Rectangle 30">
          <a:extLst>
            <a:ext uri="{FF2B5EF4-FFF2-40B4-BE49-F238E27FC236}">
              <a16:creationId xmlns:a16="http://schemas.microsoft.com/office/drawing/2014/main" id="{00000000-0008-0000-0200-00001E940100}"/>
            </a:ext>
          </a:extLst>
        </xdr:cNvPr>
        <xdr:cNvSpPr>
          <a:spLocks noChangeArrowheads="1"/>
        </xdr:cNvSpPr>
      </xdr:nvSpPr>
      <xdr:spPr bwMode="auto">
        <a:xfrm>
          <a:off x="390525" y="1438275"/>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Duid hieronder in chronologische volgorde </a:t>
          </a:r>
          <a:r>
            <a:rPr lang="en-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de</a:t>
          </a: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 bestemmingen aan </a:t>
          </a:r>
          <a:endParaRPr lang="nl-BE" sz="1000">
            <a:solidFill>
              <a:schemeClr val="accent1">
                <a:lumMod val="75000"/>
              </a:schemeClr>
            </a:solidFill>
            <a:latin typeface="Verdana" panose="020B0604030504040204" pitchFamily="34" charset="0"/>
            <a:ea typeface="Verdana" panose="020B060403050404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xdr:col>
          <xdr:colOff>695325</xdr:colOff>
          <xdr:row>8</xdr:row>
          <xdr:rowOff>0</xdr:rowOff>
        </xdr:from>
        <xdr:to>
          <xdr:col>2</xdr:col>
          <xdr:colOff>0</xdr:colOff>
          <xdr:row>9</xdr:row>
          <xdr:rowOff>0</xdr:rowOff>
        </xdr:to>
        <xdr:sp macro="" textlink="">
          <xdr:nvSpPr>
            <xdr:cNvPr id="103430" name="Drop Down 6" hidden="1">
              <a:extLst>
                <a:ext uri="{63B3BB69-23CF-44E3-9099-C40C66FF867C}">
                  <a14:compatExt spid="_x0000_s103430"/>
                </a:ext>
                <a:ext uri="{FF2B5EF4-FFF2-40B4-BE49-F238E27FC236}">
                  <a16:creationId xmlns:a16="http://schemas.microsoft.com/office/drawing/2014/main" id="{00000000-0008-0000-0200-000006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9</xdr:row>
          <xdr:rowOff>0</xdr:rowOff>
        </xdr:from>
        <xdr:to>
          <xdr:col>2</xdr:col>
          <xdr:colOff>0</xdr:colOff>
          <xdr:row>10</xdr:row>
          <xdr:rowOff>0</xdr:rowOff>
        </xdr:to>
        <xdr:sp macro="" textlink="">
          <xdr:nvSpPr>
            <xdr:cNvPr id="103432" name="Drop Down 8" hidden="1">
              <a:extLst>
                <a:ext uri="{63B3BB69-23CF-44E3-9099-C40C66FF867C}">
                  <a14:compatExt spid="_x0000_s103432"/>
                </a:ext>
                <a:ext uri="{FF2B5EF4-FFF2-40B4-BE49-F238E27FC236}">
                  <a16:creationId xmlns:a16="http://schemas.microsoft.com/office/drawing/2014/main" id="{00000000-0008-0000-0200-000008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03433" name="Scroll Bar 9" hidden="1">
              <a:extLst>
                <a:ext uri="{63B3BB69-23CF-44E3-9099-C40C66FF867C}">
                  <a14:compatExt spid="_x0000_s103433"/>
                </a:ext>
                <a:ext uri="{FF2B5EF4-FFF2-40B4-BE49-F238E27FC236}">
                  <a16:creationId xmlns:a16="http://schemas.microsoft.com/office/drawing/2014/main" id="{00000000-0008-0000-0200-000009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10</xdr:row>
          <xdr:rowOff>0</xdr:rowOff>
        </xdr:from>
        <xdr:to>
          <xdr:col>2</xdr:col>
          <xdr:colOff>0</xdr:colOff>
          <xdr:row>11</xdr:row>
          <xdr:rowOff>0</xdr:rowOff>
        </xdr:to>
        <xdr:sp macro="" textlink="">
          <xdr:nvSpPr>
            <xdr:cNvPr id="103434" name="Drop Down 10" hidden="1">
              <a:extLst>
                <a:ext uri="{63B3BB69-23CF-44E3-9099-C40C66FF867C}">
                  <a14:compatExt spid="_x0000_s103434"/>
                </a:ext>
                <a:ext uri="{FF2B5EF4-FFF2-40B4-BE49-F238E27FC236}">
                  <a16:creationId xmlns:a16="http://schemas.microsoft.com/office/drawing/2014/main" id="{00000000-0008-0000-0200-00000A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03435" name="Scroll Bar 11" hidden="1">
              <a:extLst>
                <a:ext uri="{63B3BB69-23CF-44E3-9099-C40C66FF867C}">
                  <a14:compatExt spid="_x0000_s103435"/>
                </a:ext>
                <a:ext uri="{FF2B5EF4-FFF2-40B4-BE49-F238E27FC236}">
                  <a16:creationId xmlns:a16="http://schemas.microsoft.com/office/drawing/2014/main" id="{00000000-0008-0000-0200-00000B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11</xdr:row>
          <xdr:rowOff>0</xdr:rowOff>
        </xdr:from>
        <xdr:to>
          <xdr:col>2</xdr:col>
          <xdr:colOff>0</xdr:colOff>
          <xdr:row>12</xdr:row>
          <xdr:rowOff>0</xdr:rowOff>
        </xdr:to>
        <xdr:sp macro="" textlink="">
          <xdr:nvSpPr>
            <xdr:cNvPr id="103436" name="Drop Down 12" hidden="1">
              <a:extLst>
                <a:ext uri="{63B3BB69-23CF-44E3-9099-C40C66FF867C}">
                  <a14:compatExt spid="_x0000_s103436"/>
                </a:ext>
                <a:ext uri="{FF2B5EF4-FFF2-40B4-BE49-F238E27FC236}">
                  <a16:creationId xmlns:a16="http://schemas.microsoft.com/office/drawing/2014/main" id="{00000000-0008-0000-0200-00000C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03437" name="Scroll Bar 13" hidden="1">
              <a:extLst>
                <a:ext uri="{63B3BB69-23CF-44E3-9099-C40C66FF867C}">
                  <a14:compatExt spid="_x0000_s103437"/>
                </a:ext>
                <a:ext uri="{FF2B5EF4-FFF2-40B4-BE49-F238E27FC236}">
                  <a16:creationId xmlns:a16="http://schemas.microsoft.com/office/drawing/2014/main" id="{00000000-0008-0000-0200-00000D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8</xdr:row>
          <xdr:rowOff>219075</xdr:rowOff>
        </xdr:from>
        <xdr:to>
          <xdr:col>1</xdr:col>
          <xdr:colOff>438150</xdr:colOff>
          <xdr:row>9</xdr:row>
          <xdr:rowOff>209550</xdr:rowOff>
        </xdr:to>
        <xdr:sp macro="" textlink="">
          <xdr:nvSpPr>
            <xdr:cNvPr id="103443" name="Check Box 19" hidden="1">
              <a:extLst>
                <a:ext uri="{63B3BB69-23CF-44E3-9099-C40C66FF867C}">
                  <a14:compatExt spid="_x0000_s103443"/>
                </a:ext>
                <a:ext uri="{FF2B5EF4-FFF2-40B4-BE49-F238E27FC236}">
                  <a16:creationId xmlns:a16="http://schemas.microsoft.com/office/drawing/2014/main" id="{00000000-0008-0000-0200-000013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11</xdr:row>
          <xdr:rowOff>0</xdr:rowOff>
        </xdr:from>
        <xdr:to>
          <xdr:col>1</xdr:col>
          <xdr:colOff>438150</xdr:colOff>
          <xdr:row>12</xdr:row>
          <xdr:rowOff>0</xdr:rowOff>
        </xdr:to>
        <xdr:sp macro="" textlink="">
          <xdr:nvSpPr>
            <xdr:cNvPr id="103444" name="Check Box 20" hidden="1">
              <a:extLst>
                <a:ext uri="{63B3BB69-23CF-44E3-9099-C40C66FF867C}">
                  <a14:compatExt spid="_x0000_s103444"/>
                </a:ext>
                <a:ext uri="{FF2B5EF4-FFF2-40B4-BE49-F238E27FC236}">
                  <a16:creationId xmlns:a16="http://schemas.microsoft.com/office/drawing/2014/main" id="{00000000-0008-0000-0200-000014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10</xdr:row>
          <xdr:rowOff>0</xdr:rowOff>
        </xdr:from>
        <xdr:to>
          <xdr:col>1</xdr:col>
          <xdr:colOff>438150</xdr:colOff>
          <xdr:row>11</xdr:row>
          <xdr:rowOff>0</xdr:rowOff>
        </xdr:to>
        <xdr:sp macro="" textlink="">
          <xdr:nvSpPr>
            <xdr:cNvPr id="103445" name="Check Box 21" hidden="1">
              <a:extLst>
                <a:ext uri="{63B3BB69-23CF-44E3-9099-C40C66FF867C}">
                  <a14:compatExt spid="_x0000_s103445"/>
                </a:ext>
                <a:ext uri="{FF2B5EF4-FFF2-40B4-BE49-F238E27FC236}">
                  <a16:creationId xmlns:a16="http://schemas.microsoft.com/office/drawing/2014/main" id="{00000000-0008-0000-0200-000015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xdr:row>
          <xdr:rowOff>314325</xdr:rowOff>
        </xdr:from>
        <xdr:to>
          <xdr:col>1</xdr:col>
          <xdr:colOff>438150</xdr:colOff>
          <xdr:row>8</xdr:row>
          <xdr:rowOff>209550</xdr:rowOff>
        </xdr:to>
        <xdr:sp macro="" textlink="">
          <xdr:nvSpPr>
            <xdr:cNvPr id="103446" name="Check Box 22" hidden="1">
              <a:extLst>
                <a:ext uri="{63B3BB69-23CF-44E3-9099-C40C66FF867C}">
                  <a14:compatExt spid="_x0000_s103446"/>
                </a:ext>
                <a:ext uri="{FF2B5EF4-FFF2-40B4-BE49-F238E27FC236}">
                  <a16:creationId xmlns:a16="http://schemas.microsoft.com/office/drawing/2014/main" id="{00000000-0008-0000-0200-000016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xdr:row>
          <xdr:rowOff>38100</xdr:rowOff>
        </xdr:from>
        <xdr:to>
          <xdr:col>1</xdr:col>
          <xdr:colOff>438150</xdr:colOff>
          <xdr:row>7</xdr:row>
          <xdr:rowOff>276225</xdr:rowOff>
        </xdr:to>
        <xdr:sp macro="" textlink="">
          <xdr:nvSpPr>
            <xdr:cNvPr id="103447" name="Check Box 23" hidden="1">
              <a:extLst>
                <a:ext uri="{63B3BB69-23CF-44E3-9099-C40C66FF867C}">
                  <a14:compatExt spid="_x0000_s103447"/>
                </a:ext>
                <a:ext uri="{FF2B5EF4-FFF2-40B4-BE49-F238E27FC236}">
                  <a16:creationId xmlns:a16="http://schemas.microsoft.com/office/drawing/2014/main" id="{00000000-0008-0000-0200-000017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103450" name="Rectangle 26">
          <a:extLst>
            <a:ext uri="{FF2B5EF4-FFF2-40B4-BE49-F238E27FC236}">
              <a16:creationId xmlns:a16="http://schemas.microsoft.com/office/drawing/2014/main" id="{00000000-0008-0000-0200-00001A940100}"/>
            </a:ext>
          </a:extLst>
        </xdr:cNvPr>
        <xdr:cNvSpPr>
          <a:spLocks noChangeArrowheads="1"/>
        </xdr:cNvSpPr>
      </xdr:nvSpPr>
      <xdr:spPr bwMode="auto">
        <a:xfrm>
          <a:off x="4914900" y="1400175"/>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Duid hieronder met behulp van de schuifbalk per bestemming de vertrekdatum aan</a:t>
          </a:r>
          <a:endParaRPr lang="nl-BE">
            <a:solidFill>
              <a:schemeClr val="accent1">
                <a:lumMod val="75000"/>
              </a:schemeClr>
            </a:solidFill>
            <a:latin typeface="Verdana" panose="020B0604030504040204" pitchFamily="34" charset="0"/>
            <a:ea typeface="Verdan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Les indemnités de frais, aussi appelées « frais propres à la société », sont en principe fiscalement déductibles pour votre société, tout en n'étant pas imposables dans votre chef. De plus, s'il s'agit d'une indemnité forfaitaire, vous ne devez pas prouver que les montants versés correspondent à des dépenses réellement exposées.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chaque jour passé à l'étranger dans un but professionnel, vous pouvez bénéficier d'une indemnité de frais. Les montants applicables dépendent du pays concerné et sont corrigés pour le jour d'arrivée, le jour de départ et les repas compris dans la note d'hôtel. Cet outil vous permet de calculer rapidement et simplement votre indemnité de frais pour chaque voyage d'affaires (de maximum 30 jours calendrier) à l'étranger.</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500-000004000000}"/>
            </a:ext>
          </a:extLst>
        </xdr:cNvPr>
        <xdr:cNvSpPr/>
      </xdr:nvSpPr>
      <xdr:spPr bwMode="auto">
        <a:xfrm flipH="1">
          <a:off x="7305675" y="663892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39265" name="Scroll Bar 1" hidden="1">
              <a:extLst>
                <a:ext uri="{63B3BB69-23CF-44E3-9099-C40C66FF867C}">
                  <a14:compatExt spid="_x0000_s139265"/>
                </a:ext>
                <a:ext uri="{FF2B5EF4-FFF2-40B4-BE49-F238E27FC236}">
                  <a16:creationId xmlns:a16="http://schemas.microsoft.com/office/drawing/2014/main" id="{00000000-0008-0000-0700-000001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2" name="Rectangle 30">
          <a:extLst>
            <a:ext uri="{FF2B5EF4-FFF2-40B4-BE49-F238E27FC236}">
              <a16:creationId xmlns:a16="http://schemas.microsoft.com/office/drawing/2014/main" id="{00000000-0008-0000-0700-000002000000}"/>
            </a:ext>
          </a:extLst>
        </xdr:cNvPr>
        <xdr:cNvSpPr>
          <a:spLocks noChangeArrowheads="1"/>
        </xdr:cNvSpPr>
      </xdr:nvSpPr>
      <xdr:spPr bwMode="auto">
        <a:xfrm>
          <a:off x="390525" y="1638300"/>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Indiquez vos destinations ci-dessous, dans l'ordre chronologique </a:t>
          </a:r>
        </a:p>
      </xdr:txBody>
    </xdr:sp>
    <xdr:clientData/>
  </xdr:twoCellAnchor>
  <mc:AlternateContent xmlns:mc="http://schemas.openxmlformats.org/markup-compatibility/2006">
    <mc:Choice xmlns:a14="http://schemas.microsoft.com/office/drawing/2010/main" Requires="a14">
      <xdr:twoCellAnchor editAs="oneCell">
        <xdr:from>
          <xdr:col>1</xdr:col>
          <xdr:colOff>695325</xdr:colOff>
          <xdr:row>8</xdr:row>
          <xdr:rowOff>0</xdr:rowOff>
        </xdr:from>
        <xdr:to>
          <xdr:col>2</xdr:col>
          <xdr:colOff>0</xdr:colOff>
          <xdr:row>9</xdr:row>
          <xdr:rowOff>0</xdr:rowOff>
        </xdr:to>
        <xdr:sp macro="" textlink="">
          <xdr:nvSpPr>
            <xdr:cNvPr id="139266" name="Drop Down 2" hidden="1">
              <a:extLst>
                <a:ext uri="{63B3BB69-23CF-44E3-9099-C40C66FF867C}">
                  <a14:compatExt spid="_x0000_s139266"/>
                </a:ext>
                <a:ext uri="{FF2B5EF4-FFF2-40B4-BE49-F238E27FC236}">
                  <a16:creationId xmlns:a16="http://schemas.microsoft.com/office/drawing/2014/main" id="{00000000-0008-0000-0700-000002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9</xdr:row>
          <xdr:rowOff>0</xdr:rowOff>
        </xdr:from>
        <xdr:to>
          <xdr:col>2</xdr:col>
          <xdr:colOff>0</xdr:colOff>
          <xdr:row>10</xdr:row>
          <xdr:rowOff>0</xdr:rowOff>
        </xdr:to>
        <xdr:sp macro="" textlink="">
          <xdr:nvSpPr>
            <xdr:cNvPr id="139267" name="Drop Down 3" hidden="1">
              <a:extLst>
                <a:ext uri="{63B3BB69-23CF-44E3-9099-C40C66FF867C}">
                  <a14:compatExt spid="_x0000_s139267"/>
                </a:ext>
                <a:ext uri="{FF2B5EF4-FFF2-40B4-BE49-F238E27FC236}">
                  <a16:creationId xmlns:a16="http://schemas.microsoft.com/office/drawing/2014/main" id="{00000000-0008-0000-0700-000003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39268" name="Scroll Bar 4" hidden="1">
              <a:extLst>
                <a:ext uri="{63B3BB69-23CF-44E3-9099-C40C66FF867C}">
                  <a14:compatExt spid="_x0000_s139268"/>
                </a:ext>
                <a:ext uri="{FF2B5EF4-FFF2-40B4-BE49-F238E27FC236}">
                  <a16:creationId xmlns:a16="http://schemas.microsoft.com/office/drawing/2014/main" id="{00000000-0008-0000-0700-000004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10</xdr:row>
          <xdr:rowOff>0</xdr:rowOff>
        </xdr:from>
        <xdr:to>
          <xdr:col>2</xdr:col>
          <xdr:colOff>0</xdr:colOff>
          <xdr:row>11</xdr:row>
          <xdr:rowOff>0</xdr:rowOff>
        </xdr:to>
        <xdr:sp macro="" textlink="">
          <xdr:nvSpPr>
            <xdr:cNvPr id="139269" name="Drop Down 5" hidden="1">
              <a:extLst>
                <a:ext uri="{63B3BB69-23CF-44E3-9099-C40C66FF867C}">
                  <a14:compatExt spid="_x0000_s139269"/>
                </a:ext>
                <a:ext uri="{FF2B5EF4-FFF2-40B4-BE49-F238E27FC236}">
                  <a16:creationId xmlns:a16="http://schemas.microsoft.com/office/drawing/2014/main" id="{00000000-0008-0000-0700-000005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39270" name="Scroll Bar 6" hidden="1">
              <a:extLst>
                <a:ext uri="{63B3BB69-23CF-44E3-9099-C40C66FF867C}">
                  <a14:compatExt spid="_x0000_s139270"/>
                </a:ext>
                <a:ext uri="{FF2B5EF4-FFF2-40B4-BE49-F238E27FC236}">
                  <a16:creationId xmlns:a16="http://schemas.microsoft.com/office/drawing/2014/main" id="{00000000-0008-0000-0700-000006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11</xdr:row>
          <xdr:rowOff>0</xdr:rowOff>
        </xdr:from>
        <xdr:to>
          <xdr:col>2</xdr:col>
          <xdr:colOff>0</xdr:colOff>
          <xdr:row>12</xdr:row>
          <xdr:rowOff>0</xdr:rowOff>
        </xdr:to>
        <xdr:sp macro="" textlink="">
          <xdr:nvSpPr>
            <xdr:cNvPr id="139271" name="Drop Down 7" hidden="1">
              <a:extLst>
                <a:ext uri="{63B3BB69-23CF-44E3-9099-C40C66FF867C}">
                  <a14:compatExt spid="_x0000_s139271"/>
                </a:ext>
                <a:ext uri="{FF2B5EF4-FFF2-40B4-BE49-F238E27FC236}">
                  <a16:creationId xmlns:a16="http://schemas.microsoft.com/office/drawing/2014/main" id="{00000000-0008-0000-0700-000007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39272" name="Scroll Bar 8" hidden="1">
              <a:extLst>
                <a:ext uri="{63B3BB69-23CF-44E3-9099-C40C66FF867C}">
                  <a14:compatExt spid="_x0000_s139272"/>
                </a:ext>
                <a:ext uri="{FF2B5EF4-FFF2-40B4-BE49-F238E27FC236}">
                  <a16:creationId xmlns:a16="http://schemas.microsoft.com/office/drawing/2014/main" id="{00000000-0008-0000-0700-000008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8</xdr:row>
          <xdr:rowOff>219075</xdr:rowOff>
        </xdr:from>
        <xdr:to>
          <xdr:col>1</xdr:col>
          <xdr:colOff>438150</xdr:colOff>
          <xdr:row>9</xdr:row>
          <xdr:rowOff>209550</xdr:rowOff>
        </xdr:to>
        <xdr:sp macro="" textlink="">
          <xdr:nvSpPr>
            <xdr:cNvPr id="139273" name="Check Box 9" hidden="1">
              <a:extLst>
                <a:ext uri="{63B3BB69-23CF-44E3-9099-C40C66FF867C}">
                  <a14:compatExt spid="_x0000_s139273"/>
                </a:ext>
                <a:ext uri="{FF2B5EF4-FFF2-40B4-BE49-F238E27FC236}">
                  <a16:creationId xmlns:a16="http://schemas.microsoft.com/office/drawing/2014/main" id="{00000000-0008-0000-0700-000009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11</xdr:row>
          <xdr:rowOff>0</xdr:rowOff>
        </xdr:from>
        <xdr:to>
          <xdr:col>1</xdr:col>
          <xdr:colOff>438150</xdr:colOff>
          <xdr:row>12</xdr:row>
          <xdr:rowOff>0</xdr:rowOff>
        </xdr:to>
        <xdr:sp macro="" textlink="">
          <xdr:nvSpPr>
            <xdr:cNvPr id="139274" name="Check Box 10" hidden="1">
              <a:extLst>
                <a:ext uri="{63B3BB69-23CF-44E3-9099-C40C66FF867C}">
                  <a14:compatExt spid="_x0000_s139274"/>
                </a:ext>
                <a:ext uri="{FF2B5EF4-FFF2-40B4-BE49-F238E27FC236}">
                  <a16:creationId xmlns:a16="http://schemas.microsoft.com/office/drawing/2014/main" id="{00000000-0008-0000-0700-00000A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10</xdr:row>
          <xdr:rowOff>0</xdr:rowOff>
        </xdr:from>
        <xdr:to>
          <xdr:col>1</xdr:col>
          <xdr:colOff>438150</xdr:colOff>
          <xdr:row>11</xdr:row>
          <xdr:rowOff>0</xdr:rowOff>
        </xdr:to>
        <xdr:sp macro="" textlink="">
          <xdr:nvSpPr>
            <xdr:cNvPr id="139275" name="Check Box 11" hidden="1">
              <a:extLst>
                <a:ext uri="{63B3BB69-23CF-44E3-9099-C40C66FF867C}">
                  <a14:compatExt spid="_x0000_s139275"/>
                </a:ext>
                <a:ext uri="{FF2B5EF4-FFF2-40B4-BE49-F238E27FC236}">
                  <a16:creationId xmlns:a16="http://schemas.microsoft.com/office/drawing/2014/main" id="{00000000-0008-0000-0700-00000B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xdr:row>
          <xdr:rowOff>314325</xdr:rowOff>
        </xdr:from>
        <xdr:to>
          <xdr:col>1</xdr:col>
          <xdr:colOff>438150</xdr:colOff>
          <xdr:row>8</xdr:row>
          <xdr:rowOff>209550</xdr:rowOff>
        </xdr:to>
        <xdr:sp macro="" textlink="">
          <xdr:nvSpPr>
            <xdr:cNvPr id="139276" name="Check Box 12" hidden="1">
              <a:extLst>
                <a:ext uri="{63B3BB69-23CF-44E3-9099-C40C66FF867C}">
                  <a14:compatExt spid="_x0000_s139276"/>
                </a:ext>
                <a:ext uri="{FF2B5EF4-FFF2-40B4-BE49-F238E27FC236}">
                  <a16:creationId xmlns:a16="http://schemas.microsoft.com/office/drawing/2014/main" id="{00000000-0008-0000-0700-00000C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xdr:row>
          <xdr:rowOff>38100</xdr:rowOff>
        </xdr:from>
        <xdr:to>
          <xdr:col>1</xdr:col>
          <xdr:colOff>438150</xdr:colOff>
          <xdr:row>7</xdr:row>
          <xdr:rowOff>276225</xdr:rowOff>
        </xdr:to>
        <xdr:sp macro="" textlink="">
          <xdr:nvSpPr>
            <xdr:cNvPr id="139277" name="Check Box 13" hidden="1">
              <a:extLst>
                <a:ext uri="{63B3BB69-23CF-44E3-9099-C40C66FF867C}">
                  <a14:compatExt spid="_x0000_s139277"/>
                </a:ext>
                <a:ext uri="{FF2B5EF4-FFF2-40B4-BE49-F238E27FC236}">
                  <a16:creationId xmlns:a16="http://schemas.microsoft.com/office/drawing/2014/main" id="{00000000-0008-0000-0700-00000D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3" name="Rectangle 26">
          <a:extLst>
            <a:ext uri="{FF2B5EF4-FFF2-40B4-BE49-F238E27FC236}">
              <a16:creationId xmlns:a16="http://schemas.microsoft.com/office/drawing/2014/main" id="{00000000-0008-0000-0700-000003000000}"/>
            </a:ext>
          </a:extLst>
        </xdr:cNvPr>
        <xdr:cNvSpPr>
          <a:spLocks noChangeArrowheads="1"/>
        </xdr:cNvSpPr>
      </xdr:nvSpPr>
      <xdr:spPr bwMode="auto">
        <a:xfrm>
          <a:off x="4914900" y="1600200"/>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Indiquez la date de départ par destination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Onkostenvergoedingen of zgn. kosten eigen aan de vennootschap zijn in principe fiscaal aftrekbaar bij uw vennootschap en niet belastbaar bij u privé. Gaat het om een forfaitaire onkostenvergoeding, dan biedt dit het extra voordeel dat er niet bewezen hoeft te worden dat het bedrag ervan overeenstemt met de werkelijk gedane uitgaven.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Per dag dat u beroepsmatig in het buitenland bent, kunt u een onkostenvergoeding krijgen. De bedragen verschillen per land en worden gecorrigeerd voor de dag van aankomst, de dag van vertrek en voor de maaltijden die inbegrepen zijn in de hotelfactuur. Deze tool berekent voor elke zakenreis (van maximaal 30 kalenderdagen) eenvoudig en snel uw onkostenvergoeding.</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3" name="Rectangle 2">
          <a:extLst>
            <a:ext uri="{FF2B5EF4-FFF2-40B4-BE49-F238E27FC236}">
              <a16:creationId xmlns:a16="http://schemas.microsoft.com/office/drawing/2014/main" id="{00000000-0008-0000-0A00-000003000000}"/>
            </a:ext>
          </a:extLst>
        </xdr:cNvPr>
        <xdr:cNvSpPr/>
      </xdr:nvSpPr>
      <xdr:spPr bwMode="auto">
        <a:xfrm flipH="1">
          <a:off x="7305675" y="77533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xdr:from>
      <xdr:col>1</xdr:col>
      <xdr:colOff>0</xdr:colOff>
      <xdr:row>1</xdr:row>
      <xdr:rowOff>0</xdr:rowOff>
    </xdr:from>
    <xdr:to>
      <xdr:col>5</xdr:col>
      <xdr:colOff>838200</xdr:colOff>
      <xdr:row>1</xdr:row>
      <xdr:rowOff>1497107</xdr:rowOff>
    </xdr:to>
    <xdr:pic>
      <xdr:nvPicPr>
        <xdr:cNvPr id="4" name="Picture 31">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81000" y="381000"/>
          <a:ext cx="63627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25953" name="Scroll Bar 1" hidden="1">
              <a:extLst>
                <a:ext uri="{63B3BB69-23CF-44E3-9099-C40C66FF867C}">
                  <a14:compatExt spid="_x0000_s125953"/>
                </a:ext>
                <a:ext uri="{FF2B5EF4-FFF2-40B4-BE49-F238E27FC236}">
                  <a16:creationId xmlns:a16="http://schemas.microsoft.com/office/drawing/2014/main" id="{00000000-0008-0000-0B00-000001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2" name="Rectangle 30">
          <a:extLst>
            <a:ext uri="{FF2B5EF4-FFF2-40B4-BE49-F238E27FC236}">
              <a16:creationId xmlns:a16="http://schemas.microsoft.com/office/drawing/2014/main" id="{00000000-0008-0000-0B00-000002000000}"/>
            </a:ext>
          </a:extLst>
        </xdr:cNvPr>
        <xdr:cNvSpPr>
          <a:spLocks noChangeArrowheads="1"/>
        </xdr:cNvSpPr>
      </xdr:nvSpPr>
      <xdr:spPr bwMode="auto">
        <a:xfrm>
          <a:off x="390525" y="1638300"/>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Duid hieronder in chronologische volgorde </a:t>
          </a:r>
          <a:r>
            <a:rPr lang="en-BE" sz="800" b="1" i="0" u="none" strike="noStrike" baseline="0">
              <a:solidFill>
                <a:schemeClr val="accent3"/>
              </a:solidFill>
              <a:latin typeface="Verdana" panose="020B0604030504040204" pitchFamily="34" charset="0"/>
              <a:ea typeface="Verdana" panose="020B0604030504040204" pitchFamily="34" charset="0"/>
              <a:cs typeface="Arial"/>
            </a:rPr>
            <a:t>de</a:t>
          </a:r>
          <a:r>
            <a:rPr lang="nl-BE" sz="800" b="1" i="0" u="none" strike="noStrike" baseline="0">
              <a:solidFill>
                <a:schemeClr val="accent3"/>
              </a:solidFill>
              <a:latin typeface="Verdana" panose="020B0604030504040204" pitchFamily="34" charset="0"/>
              <a:ea typeface="Verdana" panose="020B0604030504040204" pitchFamily="34" charset="0"/>
              <a:cs typeface="Arial"/>
            </a:rPr>
            <a:t> bestemmingen aan </a:t>
          </a:r>
          <a:endParaRPr lang="nl-BE" sz="1000">
            <a:solidFill>
              <a:schemeClr val="accent3"/>
            </a:solidFill>
            <a:latin typeface="Verdana" panose="020B0604030504040204" pitchFamily="34" charset="0"/>
            <a:ea typeface="Verdana" panose="020B060403050404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xdr:col>
          <xdr:colOff>695325</xdr:colOff>
          <xdr:row>8</xdr:row>
          <xdr:rowOff>0</xdr:rowOff>
        </xdr:from>
        <xdr:to>
          <xdr:col>2</xdr:col>
          <xdr:colOff>0</xdr:colOff>
          <xdr:row>9</xdr:row>
          <xdr:rowOff>0</xdr:rowOff>
        </xdr:to>
        <xdr:sp macro="" textlink="">
          <xdr:nvSpPr>
            <xdr:cNvPr id="125954" name="Drop Down 2" hidden="1">
              <a:extLst>
                <a:ext uri="{63B3BB69-23CF-44E3-9099-C40C66FF867C}">
                  <a14:compatExt spid="_x0000_s125954"/>
                </a:ext>
                <a:ext uri="{FF2B5EF4-FFF2-40B4-BE49-F238E27FC236}">
                  <a16:creationId xmlns:a16="http://schemas.microsoft.com/office/drawing/2014/main" id="{00000000-0008-0000-0B00-000002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9</xdr:row>
          <xdr:rowOff>0</xdr:rowOff>
        </xdr:from>
        <xdr:to>
          <xdr:col>2</xdr:col>
          <xdr:colOff>0</xdr:colOff>
          <xdr:row>10</xdr:row>
          <xdr:rowOff>0</xdr:rowOff>
        </xdr:to>
        <xdr:sp macro="" textlink="">
          <xdr:nvSpPr>
            <xdr:cNvPr id="125955" name="Drop Down 3" hidden="1">
              <a:extLst>
                <a:ext uri="{63B3BB69-23CF-44E3-9099-C40C66FF867C}">
                  <a14:compatExt spid="_x0000_s125955"/>
                </a:ext>
                <a:ext uri="{FF2B5EF4-FFF2-40B4-BE49-F238E27FC236}">
                  <a16:creationId xmlns:a16="http://schemas.microsoft.com/office/drawing/2014/main" id="{00000000-0008-0000-0B00-000003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25956" name="Scroll Bar 4" hidden="1">
              <a:extLst>
                <a:ext uri="{63B3BB69-23CF-44E3-9099-C40C66FF867C}">
                  <a14:compatExt spid="_x0000_s125956"/>
                </a:ext>
                <a:ext uri="{FF2B5EF4-FFF2-40B4-BE49-F238E27FC236}">
                  <a16:creationId xmlns:a16="http://schemas.microsoft.com/office/drawing/2014/main" id="{00000000-0008-0000-0B00-000004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10</xdr:row>
          <xdr:rowOff>0</xdr:rowOff>
        </xdr:from>
        <xdr:to>
          <xdr:col>2</xdr:col>
          <xdr:colOff>0</xdr:colOff>
          <xdr:row>11</xdr:row>
          <xdr:rowOff>0</xdr:rowOff>
        </xdr:to>
        <xdr:sp macro="" textlink="">
          <xdr:nvSpPr>
            <xdr:cNvPr id="125957" name="Drop Down 5" hidden="1">
              <a:extLst>
                <a:ext uri="{63B3BB69-23CF-44E3-9099-C40C66FF867C}">
                  <a14:compatExt spid="_x0000_s125957"/>
                </a:ext>
                <a:ext uri="{FF2B5EF4-FFF2-40B4-BE49-F238E27FC236}">
                  <a16:creationId xmlns:a16="http://schemas.microsoft.com/office/drawing/2014/main" id="{00000000-0008-0000-0B00-000005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25958" name="Scroll Bar 6" hidden="1">
              <a:extLst>
                <a:ext uri="{63B3BB69-23CF-44E3-9099-C40C66FF867C}">
                  <a14:compatExt spid="_x0000_s125958"/>
                </a:ext>
                <a:ext uri="{FF2B5EF4-FFF2-40B4-BE49-F238E27FC236}">
                  <a16:creationId xmlns:a16="http://schemas.microsoft.com/office/drawing/2014/main" id="{00000000-0008-0000-0B00-000006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11</xdr:row>
          <xdr:rowOff>0</xdr:rowOff>
        </xdr:from>
        <xdr:to>
          <xdr:col>2</xdr:col>
          <xdr:colOff>0</xdr:colOff>
          <xdr:row>12</xdr:row>
          <xdr:rowOff>0</xdr:rowOff>
        </xdr:to>
        <xdr:sp macro="" textlink="">
          <xdr:nvSpPr>
            <xdr:cNvPr id="125959" name="Drop Down 7" hidden="1">
              <a:extLst>
                <a:ext uri="{63B3BB69-23CF-44E3-9099-C40C66FF867C}">
                  <a14:compatExt spid="_x0000_s125959"/>
                </a:ext>
                <a:ext uri="{FF2B5EF4-FFF2-40B4-BE49-F238E27FC236}">
                  <a16:creationId xmlns:a16="http://schemas.microsoft.com/office/drawing/2014/main" id="{00000000-0008-0000-0B00-000007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25960" name="Scroll Bar 8" hidden="1">
              <a:extLst>
                <a:ext uri="{63B3BB69-23CF-44E3-9099-C40C66FF867C}">
                  <a14:compatExt spid="_x0000_s125960"/>
                </a:ext>
                <a:ext uri="{FF2B5EF4-FFF2-40B4-BE49-F238E27FC236}">
                  <a16:creationId xmlns:a16="http://schemas.microsoft.com/office/drawing/2014/main" id="{00000000-0008-0000-0B00-000008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8</xdr:row>
          <xdr:rowOff>219075</xdr:rowOff>
        </xdr:from>
        <xdr:to>
          <xdr:col>1</xdr:col>
          <xdr:colOff>438150</xdr:colOff>
          <xdr:row>9</xdr:row>
          <xdr:rowOff>209550</xdr:rowOff>
        </xdr:to>
        <xdr:sp macro="" textlink="">
          <xdr:nvSpPr>
            <xdr:cNvPr id="125961" name="Check Box 9" hidden="1">
              <a:extLst>
                <a:ext uri="{63B3BB69-23CF-44E3-9099-C40C66FF867C}">
                  <a14:compatExt spid="_x0000_s125961"/>
                </a:ext>
                <a:ext uri="{FF2B5EF4-FFF2-40B4-BE49-F238E27FC236}">
                  <a16:creationId xmlns:a16="http://schemas.microsoft.com/office/drawing/2014/main" id="{00000000-0008-0000-0B00-000009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11</xdr:row>
          <xdr:rowOff>0</xdr:rowOff>
        </xdr:from>
        <xdr:to>
          <xdr:col>1</xdr:col>
          <xdr:colOff>438150</xdr:colOff>
          <xdr:row>12</xdr:row>
          <xdr:rowOff>0</xdr:rowOff>
        </xdr:to>
        <xdr:sp macro="" textlink="">
          <xdr:nvSpPr>
            <xdr:cNvPr id="125962" name="Check Box 10" hidden="1">
              <a:extLst>
                <a:ext uri="{63B3BB69-23CF-44E3-9099-C40C66FF867C}">
                  <a14:compatExt spid="_x0000_s125962"/>
                </a:ext>
                <a:ext uri="{FF2B5EF4-FFF2-40B4-BE49-F238E27FC236}">
                  <a16:creationId xmlns:a16="http://schemas.microsoft.com/office/drawing/2014/main" id="{00000000-0008-0000-0B00-00000A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10</xdr:row>
          <xdr:rowOff>0</xdr:rowOff>
        </xdr:from>
        <xdr:to>
          <xdr:col>1</xdr:col>
          <xdr:colOff>438150</xdr:colOff>
          <xdr:row>11</xdr:row>
          <xdr:rowOff>0</xdr:rowOff>
        </xdr:to>
        <xdr:sp macro="" textlink="">
          <xdr:nvSpPr>
            <xdr:cNvPr id="125963" name="Check Box 11" hidden="1">
              <a:extLst>
                <a:ext uri="{63B3BB69-23CF-44E3-9099-C40C66FF867C}">
                  <a14:compatExt spid="_x0000_s125963"/>
                </a:ext>
                <a:ext uri="{FF2B5EF4-FFF2-40B4-BE49-F238E27FC236}">
                  <a16:creationId xmlns:a16="http://schemas.microsoft.com/office/drawing/2014/main" id="{00000000-0008-0000-0B00-00000B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xdr:row>
          <xdr:rowOff>314325</xdr:rowOff>
        </xdr:from>
        <xdr:to>
          <xdr:col>1</xdr:col>
          <xdr:colOff>438150</xdr:colOff>
          <xdr:row>8</xdr:row>
          <xdr:rowOff>209550</xdr:rowOff>
        </xdr:to>
        <xdr:sp macro="" textlink="">
          <xdr:nvSpPr>
            <xdr:cNvPr id="125964" name="Check Box 12" hidden="1">
              <a:extLst>
                <a:ext uri="{63B3BB69-23CF-44E3-9099-C40C66FF867C}">
                  <a14:compatExt spid="_x0000_s125964"/>
                </a:ext>
                <a:ext uri="{FF2B5EF4-FFF2-40B4-BE49-F238E27FC236}">
                  <a16:creationId xmlns:a16="http://schemas.microsoft.com/office/drawing/2014/main" id="{00000000-0008-0000-0B00-00000C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xdr:row>
          <xdr:rowOff>38100</xdr:rowOff>
        </xdr:from>
        <xdr:to>
          <xdr:col>1</xdr:col>
          <xdr:colOff>438150</xdr:colOff>
          <xdr:row>7</xdr:row>
          <xdr:rowOff>276225</xdr:rowOff>
        </xdr:to>
        <xdr:sp macro="" textlink="">
          <xdr:nvSpPr>
            <xdr:cNvPr id="125965" name="Check Box 13" hidden="1">
              <a:extLst>
                <a:ext uri="{63B3BB69-23CF-44E3-9099-C40C66FF867C}">
                  <a14:compatExt spid="_x0000_s125965"/>
                </a:ext>
                <a:ext uri="{FF2B5EF4-FFF2-40B4-BE49-F238E27FC236}">
                  <a16:creationId xmlns:a16="http://schemas.microsoft.com/office/drawing/2014/main" id="{00000000-0008-0000-0B00-00000D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3" name="Rectangle 26">
          <a:extLst>
            <a:ext uri="{FF2B5EF4-FFF2-40B4-BE49-F238E27FC236}">
              <a16:creationId xmlns:a16="http://schemas.microsoft.com/office/drawing/2014/main" id="{00000000-0008-0000-0B00-000003000000}"/>
            </a:ext>
          </a:extLst>
        </xdr:cNvPr>
        <xdr:cNvSpPr>
          <a:spLocks noChangeArrowheads="1"/>
        </xdr:cNvSpPr>
      </xdr:nvSpPr>
      <xdr:spPr bwMode="auto">
        <a:xfrm>
          <a:off x="4914900" y="1600200"/>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Duid hieronder met behulp van de schuifbalk per bestemming de vertrekdatum aan</a:t>
          </a:r>
          <a:endParaRPr lang="nl-BE">
            <a:solidFill>
              <a:schemeClr val="accent3"/>
            </a:solidFill>
            <a:latin typeface="Verdana" panose="020B0604030504040204" pitchFamily="34" charset="0"/>
            <a:ea typeface="Verdan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Les indemnités de frais, aussi appelées « frais propres à la société », sont en principe fiscalement déductibles pour votre société, tout en n'étant pas imposables dans votre chef. De plus, s'il s'agit d'une indemnité forfaitaire, vous ne devez pas prouver que les montants versés correspondent à des dépenses réellement exposées.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chaque jour passé à l'étranger dans un but professionnel, vous pouvez bénéficier d'une indemnité de frais. Les montants applicables dépendent du pays concerné et sont corrigés pour le jour d'arrivée, le jour de départ et les repas compris dans la note d'hôtel. Cet outil vous permet de calculer rapidement et simplement votre indemnité de frais pour chaque voyage d'affaires (de maximum 30 jours calendrier) à l'étranger.</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	</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editAs="oneCell">
    <xdr:from>
      <xdr:col>1</xdr:col>
      <xdr:colOff>0</xdr:colOff>
      <xdr:row>1</xdr:row>
      <xdr:rowOff>0</xdr:rowOff>
    </xdr:from>
    <xdr:to>
      <xdr:col>5</xdr:col>
      <xdr:colOff>628650</xdr:colOff>
      <xdr:row>1</xdr:row>
      <xdr:rowOff>1493044</xdr:rowOff>
    </xdr:to>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stretch>
          <a:fillRect/>
        </a:stretch>
      </xdr:blipFill>
      <xdr:spPr>
        <a:xfrm>
          <a:off x="381000" y="381000"/>
          <a:ext cx="6153150" cy="1493044"/>
        </a:xfrm>
        <a:prstGeom prst="rect">
          <a:avLst/>
        </a:prstGeom>
      </xdr:spPr>
    </xdr:pic>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E00-000004000000}"/>
            </a:ext>
          </a:extLst>
        </xdr:cNvPr>
        <xdr:cNvSpPr/>
      </xdr:nvSpPr>
      <xdr:spPr bwMode="auto">
        <a:xfrm flipH="1">
          <a:off x="7305675" y="77533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43361" name="Scroll Bar 1" hidden="1">
              <a:extLst>
                <a:ext uri="{63B3BB69-23CF-44E3-9099-C40C66FF867C}">
                  <a14:compatExt spid="_x0000_s143361"/>
                </a:ext>
                <a:ext uri="{FF2B5EF4-FFF2-40B4-BE49-F238E27FC236}">
                  <a16:creationId xmlns:a16="http://schemas.microsoft.com/office/drawing/2014/main" id="{00000000-0008-0000-0F00-000001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2" name="Rectangle 30">
          <a:extLst>
            <a:ext uri="{FF2B5EF4-FFF2-40B4-BE49-F238E27FC236}">
              <a16:creationId xmlns:a16="http://schemas.microsoft.com/office/drawing/2014/main" id="{00000000-0008-0000-0F00-000002000000}"/>
            </a:ext>
          </a:extLst>
        </xdr:cNvPr>
        <xdr:cNvSpPr>
          <a:spLocks noChangeArrowheads="1"/>
        </xdr:cNvSpPr>
      </xdr:nvSpPr>
      <xdr:spPr bwMode="auto">
        <a:xfrm>
          <a:off x="390525" y="1638300"/>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Indiquez vos destinations ci-dessous, dans l'ordre chronologique </a:t>
          </a:r>
        </a:p>
      </xdr:txBody>
    </xdr:sp>
    <xdr:clientData/>
  </xdr:twoCellAnchor>
  <mc:AlternateContent xmlns:mc="http://schemas.openxmlformats.org/markup-compatibility/2006">
    <mc:Choice xmlns:a14="http://schemas.microsoft.com/office/drawing/2010/main" Requires="a14">
      <xdr:twoCellAnchor editAs="oneCell">
        <xdr:from>
          <xdr:col>1</xdr:col>
          <xdr:colOff>695325</xdr:colOff>
          <xdr:row>8</xdr:row>
          <xdr:rowOff>9525</xdr:rowOff>
        </xdr:from>
        <xdr:to>
          <xdr:col>2</xdr:col>
          <xdr:colOff>0</xdr:colOff>
          <xdr:row>9</xdr:row>
          <xdr:rowOff>9525</xdr:rowOff>
        </xdr:to>
        <xdr:sp macro="" textlink="">
          <xdr:nvSpPr>
            <xdr:cNvPr id="143362" name="Drop Down 2" hidden="1">
              <a:extLst>
                <a:ext uri="{63B3BB69-23CF-44E3-9099-C40C66FF867C}">
                  <a14:compatExt spid="_x0000_s143362"/>
                </a:ext>
                <a:ext uri="{FF2B5EF4-FFF2-40B4-BE49-F238E27FC236}">
                  <a16:creationId xmlns:a16="http://schemas.microsoft.com/office/drawing/2014/main" id="{00000000-0008-0000-0F00-000002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9</xdr:row>
          <xdr:rowOff>0</xdr:rowOff>
        </xdr:from>
        <xdr:to>
          <xdr:col>2</xdr:col>
          <xdr:colOff>0</xdr:colOff>
          <xdr:row>10</xdr:row>
          <xdr:rowOff>0</xdr:rowOff>
        </xdr:to>
        <xdr:sp macro="" textlink="">
          <xdr:nvSpPr>
            <xdr:cNvPr id="143363" name="Drop Down 3" hidden="1">
              <a:extLst>
                <a:ext uri="{63B3BB69-23CF-44E3-9099-C40C66FF867C}">
                  <a14:compatExt spid="_x0000_s143363"/>
                </a:ext>
                <a:ext uri="{FF2B5EF4-FFF2-40B4-BE49-F238E27FC236}">
                  <a16:creationId xmlns:a16="http://schemas.microsoft.com/office/drawing/2014/main" id="{00000000-0008-0000-0F00-000003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43364" name="Scroll Bar 4" hidden="1">
              <a:extLst>
                <a:ext uri="{63B3BB69-23CF-44E3-9099-C40C66FF867C}">
                  <a14:compatExt spid="_x0000_s143364"/>
                </a:ext>
                <a:ext uri="{FF2B5EF4-FFF2-40B4-BE49-F238E27FC236}">
                  <a16:creationId xmlns:a16="http://schemas.microsoft.com/office/drawing/2014/main" id="{00000000-0008-0000-0F00-000004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10</xdr:row>
          <xdr:rowOff>0</xdr:rowOff>
        </xdr:from>
        <xdr:to>
          <xdr:col>2</xdr:col>
          <xdr:colOff>0</xdr:colOff>
          <xdr:row>11</xdr:row>
          <xdr:rowOff>0</xdr:rowOff>
        </xdr:to>
        <xdr:sp macro="" textlink="">
          <xdr:nvSpPr>
            <xdr:cNvPr id="143365" name="Drop Down 5" hidden="1">
              <a:extLst>
                <a:ext uri="{63B3BB69-23CF-44E3-9099-C40C66FF867C}">
                  <a14:compatExt spid="_x0000_s143365"/>
                </a:ext>
                <a:ext uri="{FF2B5EF4-FFF2-40B4-BE49-F238E27FC236}">
                  <a16:creationId xmlns:a16="http://schemas.microsoft.com/office/drawing/2014/main" id="{00000000-0008-0000-0F00-000005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43366" name="Scroll Bar 6" hidden="1">
              <a:extLst>
                <a:ext uri="{63B3BB69-23CF-44E3-9099-C40C66FF867C}">
                  <a14:compatExt spid="_x0000_s143366"/>
                </a:ext>
                <a:ext uri="{FF2B5EF4-FFF2-40B4-BE49-F238E27FC236}">
                  <a16:creationId xmlns:a16="http://schemas.microsoft.com/office/drawing/2014/main" id="{00000000-0008-0000-0F00-000006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695325</xdr:colOff>
          <xdr:row>11</xdr:row>
          <xdr:rowOff>0</xdr:rowOff>
        </xdr:from>
        <xdr:to>
          <xdr:col>2</xdr:col>
          <xdr:colOff>0</xdr:colOff>
          <xdr:row>12</xdr:row>
          <xdr:rowOff>0</xdr:rowOff>
        </xdr:to>
        <xdr:sp macro="" textlink="">
          <xdr:nvSpPr>
            <xdr:cNvPr id="143367" name="Drop Down 7" hidden="1">
              <a:extLst>
                <a:ext uri="{63B3BB69-23CF-44E3-9099-C40C66FF867C}">
                  <a14:compatExt spid="_x0000_s143367"/>
                </a:ext>
                <a:ext uri="{FF2B5EF4-FFF2-40B4-BE49-F238E27FC236}">
                  <a16:creationId xmlns:a16="http://schemas.microsoft.com/office/drawing/2014/main" id="{00000000-0008-0000-0F00-000007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43368" name="Scroll Bar 8" hidden="1">
              <a:extLst>
                <a:ext uri="{63B3BB69-23CF-44E3-9099-C40C66FF867C}">
                  <a14:compatExt spid="_x0000_s143368"/>
                </a:ext>
                <a:ext uri="{FF2B5EF4-FFF2-40B4-BE49-F238E27FC236}">
                  <a16:creationId xmlns:a16="http://schemas.microsoft.com/office/drawing/2014/main" id="{00000000-0008-0000-0F00-000008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8</xdr:row>
          <xdr:rowOff>219075</xdr:rowOff>
        </xdr:from>
        <xdr:to>
          <xdr:col>1</xdr:col>
          <xdr:colOff>438150</xdr:colOff>
          <xdr:row>9</xdr:row>
          <xdr:rowOff>209550</xdr:rowOff>
        </xdr:to>
        <xdr:sp macro="" textlink="">
          <xdr:nvSpPr>
            <xdr:cNvPr id="143369" name="Check Box 9" hidden="1">
              <a:extLst>
                <a:ext uri="{63B3BB69-23CF-44E3-9099-C40C66FF867C}">
                  <a14:compatExt spid="_x0000_s143369"/>
                </a:ext>
                <a:ext uri="{FF2B5EF4-FFF2-40B4-BE49-F238E27FC236}">
                  <a16:creationId xmlns:a16="http://schemas.microsoft.com/office/drawing/2014/main" id="{00000000-0008-0000-0F00-000009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11</xdr:row>
          <xdr:rowOff>0</xdr:rowOff>
        </xdr:from>
        <xdr:to>
          <xdr:col>1</xdr:col>
          <xdr:colOff>438150</xdr:colOff>
          <xdr:row>12</xdr:row>
          <xdr:rowOff>0</xdr:rowOff>
        </xdr:to>
        <xdr:sp macro="" textlink="">
          <xdr:nvSpPr>
            <xdr:cNvPr id="143370" name="Check Box 10" hidden="1">
              <a:extLst>
                <a:ext uri="{63B3BB69-23CF-44E3-9099-C40C66FF867C}">
                  <a14:compatExt spid="_x0000_s143370"/>
                </a:ext>
                <a:ext uri="{FF2B5EF4-FFF2-40B4-BE49-F238E27FC236}">
                  <a16:creationId xmlns:a16="http://schemas.microsoft.com/office/drawing/2014/main" id="{00000000-0008-0000-0F00-00000A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10</xdr:row>
          <xdr:rowOff>0</xdr:rowOff>
        </xdr:from>
        <xdr:to>
          <xdr:col>1</xdr:col>
          <xdr:colOff>438150</xdr:colOff>
          <xdr:row>11</xdr:row>
          <xdr:rowOff>0</xdr:rowOff>
        </xdr:to>
        <xdr:sp macro="" textlink="">
          <xdr:nvSpPr>
            <xdr:cNvPr id="143371" name="Check Box 11" hidden="1">
              <a:extLst>
                <a:ext uri="{63B3BB69-23CF-44E3-9099-C40C66FF867C}">
                  <a14:compatExt spid="_x0000_s143371"/>
                </a:ext>
                <a:ext uri="{FF2B5EF4-FFF2-40B4-BE49-F238E27FC236}">
                  <a16:creationId xmlns:a16="http://schemas.microsoft.com/office/drawing/2014/main" id="{00000000-0008-0000-0F00-00000B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xdr:row>
          <xdr:rowOff>314325</xdr:rowOff>
        </xdr:from>
        <xdr:to>
          <xdr:col>1</xdr:col>
          <xdr:colOff>438150</xdr:colOff>
          <xdr:row>8</xdr:row>
          <xdr:rowOff>209550</xdr:rowOff>
        </xdr:to>
        <xdr:sp macro="" textlink="">
          <xdr:nvSpPr>
            <xdr:cNvPr id="143372" name="Check Box 12" hidden="1">
              <a:extLst>
                <a:ext uri="{63B3BB69-23CF-44E3-9099-C40C66FF867C}">
                  <a14:compatExt spid="_x0000_s143372"/>
                </a:ext>
                <a:ext uri="{FF2B5EF4-FFF2-40B4-BE49-F238E27FC236}">
                  <a16:creationId xmlns:a16="http://schemas.microsoft.com/office/drawing/2014/main" id="{00000000-0008-0000-0F00-00000C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xdr:row>
          <xdr:rowOff>38100</xdr:rowOff>
        </xdr:from>
        <xdr:to>
          <xdr:col>1</xdr:col>
          <xdr:colOff>438150</xdr:colOff>
          <xdr:row>7</xdr:row>
          <xdr:rowOff>276225</xdr:rowOff>
        </xdr:to>
        <xdr:sp macro="" textlink="">
          <xdr:nvSpPr>
            <xdr:cNvPr id="143373" name="Check Box 13" hidden="1">
              <a:extLst>
                <a:ext uri="{63B3BB69-23CF-44E3-9099-C40C66FF867C}">
                  <a14:compatExt spid="_x0000_s143373"/>
                </a:ext>
                <a:ext uri="{FF2B5EF4-FFF2-40B4-BE49-F238E27FC236}">
                  <a16:creationId xmlns:a16="http://schemas.microsoft.com/office/drawing/2014/main" id="{00000000-0008-0000-0F00-00000D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3" name="Rectangle 26">
          <a:extLst>
            <a:ext uri="{FF2B5EF4-FFF2-40B4-BE49-F238E27FC236}">
              <a16:creationId xmlns:a16="http://schemas.microsoft.com/office/drawing/2014/main" id="{00000000-0008-0000-0F00-000003000000}"/>
            </a:ext>
          </a:extLst>
        </xdr:cNvPr>
        <xdr:cNvSpPr>
          <a:spLocks noChangeArrowheads="1"/>
        </xdr:cNvSpPr>
      </xdr:nvSpPr>
      <xdr:spPr bwMode="auto">
        <a:xfrm>
          <a:off x="4914900" y="1600200"/>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Indiquez la date de départ par destination</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59</xdr:row>
      <xdr:rowOff>28575</xdr:rowOff>
    </xdr:from>
    <xdr:to>
      <xdr:col>3</xdr:col>
      <xdr:colOff>333375</xdr:colOff>
      <xdr:row>64</xdr:row>
      <xdr:rowOff>142875</xdr:rowOff>
    </xdr:to>
    <xdr:sp macro="" textlink="OODNL">
      <xdr:nvSpPr>
        <xdr:cNvPr id="2" name="TextBox 1">
          <a:extLst>
            <a:ext uri="{FF2B5EF4-FFF2-40B4-BE49-F238E27FC236}">
              <a16:creationId xmlns:a16="http://schemas.microsoft.com/office/drawing/2014/main" id="{00000000-0008-0000-1200-000002000000}"/>
            </a:ext>
          </a:extLst>
        </xdr:cNvPr>
        <xdr:cNvSpPr txBox="1"/>
      </xdr:nvSpPr>
      <xdr:spPr>
        <a:xfrm>
          <a:off x="609600" y="1047750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3</xdr:col>
      <xdr:colOff>1095375</xdr:colOff>
      <xdr:row>59</xdr:row>
      <xdr:rowOff>47625</xdr:rowOff>
    </xdr:from>
    <xdr:to>
      <xdr:col>3</xdr:col>
      <xdr:colOff>5286375</xdr:colOff>
      <xdr:row>65</xdr:row>
      <xdr:rowOff>9525</xdr:rowOff>
    </xdr:to>
    <xdr:sp macro="" textlink="OODFR">
      <xdr:nvSpPr>
        <xdr:cNvPr id="3" name="TextBox 2">
          <a:extLst>
            <a:ext uri="{FF2B5EF4-FFF2-40B4-BE49-F238E27FC236}">
              <a16:creationId xmlns:a16="http://schemas.microsoft.com/office/drawing/2014/main" id="{00000000-0008-0000-1200-000003000000}"/>
            </a:ext>
          </a:extLst>
        </xdr:cNvPr>
        <xdr:cNvSpPr txBox="1"/>
      </xdr:nvSpPr>
      <xdr:spPr>
        <a:xfrm>
          <a:off x="5562600" y="1049655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6A2216-A3F0-4741-BEE4-007DDC38A293}" name="Table2" displayName="Table2" ref="A1:F227" totalsRowCount="1" headerRowDxfId="48" dataDxfId="47">
  <autoFilter ref="A1:F226" xr:uid="{89870323-E88C-4FD5-8D9D-761A229A0586}"/>
  <sortState xmlns:xlrd2="http://schemas.microsoft.com/office/spreadsheetml/2017/richdata2" ref="A2:F226">
    <sortCondition ref="A6:A226"/>
  </sortState>
  <tableColumns count="6">
    <tableColumn id="2" xr3:uid="{205F14F3-F0DB-4B83-A662-95E2B9F197F0}" name="land" dataDxfId="46" totalsRowDxfId="45" dataCellStyle="Normal 2" totalsRowCellStyle="Normal 2"/>
    <tableColumn id="3" xr3:uid="{685F89B9-9F2B-4F09-8ECC-D5C22FD4CC69}" name="tarief" totalsRowFunction="sum" dataDxfId="44" totalsRowDxfId="43" dataCellStyle="Normal 2" totalsRowCellStyle="Normal 2"/>
    <tableColumn id="6" xr3:uid="{2420B48C-FD77-448D-875C-16E685C729B7}" name="nr" dataDxfId="42" totalsRowDxfId="41" dataCellStyle="Normal 2 3" totalsRowCellStyle="Normal 2 3">
      <calculatedColumnFormula>VLOOKUP(Table2[[#This Row],[land]],calc!$L$13:$N$237,3,FALSE)</calculatedColumnFormula>
    </tableColumn>
    <tableColumn id="7" xr3:uid="{FC07985A-D389-4846-946D-95D6ECE8F9B1}" name="oplopend" dataDxfId="40" totalsRowDxfId="39" totalsRowCellStyle="Normal 2 3"/>
    <tableColumn id="8" xr3:uid="{1495513A-BD3F-43DC-95C0-945EE7D28DFD}" name="diff" dataDxfId="38" totalsRowDxfId="37" totalsRowCellStyle="Normal 2 3">
      <calculatedColumnFormula>+Table2[[#This Row],[nr]]-Table2[[#This Row],[oplopend]]</calculatedColumnFormula>
    </tableColumn>
    <tableColumn id="1" xr3:uid="{81006877-B8D0-461F-9532-784AE7821A93}" name="afgerond" totalsRowFunction="sum" dataDxfId="36" totalsRowDxfId="35" totalsRowCellStyle="Normal 2 3">
      <calculatedColumnFormula>ROUND(Table2[[#This Row],[tarief]],0)</calculatedColumnFormula>
    </tableColumn>
  </tableColumns>
  <tableStyleInfo name="TableStyleLight2" showFirstColumn="0" showLastColumn="0" showRowStripes="1" showColumnStripes="0"/>
</table>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73" TargetMode="External"/><Relationship Id="rId1" Type="http://schemas.openxmlformats.org/officeDocument/2006/relationships/hyperlink" Target="https://download.lefebvre-sarrut.be/dms?id_=c25ccac6-e171-4d2f-9dec-e763ce762400"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hyperlink" Target="mailto:info@tax-iq.be?subject=Vraag/opmerking%20over%20Tool%20476023"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6.vml"/><Relationship Id="rId7" Type="http://schemas.openxmlformats.org/officeDocument/2006/relationships/ctrlProp" Target="../ctrlProps/ctrlProp30.xml"/><Relationship Id="rId12" Type="http://schemas.openxmlformats.org/officeDocument/2006/relationships/ctrlProp" Target="../ctrlProps/ctrlProp35.xml"/><Relationship Id="rId17" Type="http://schemas.openxmlformats.org/officeDocument/2006/relationships/comments" Target="../comments6.xml"/><Relationship Id="rId2" Type="http://schemas.openxmlformats.org/officeDocument/2006/relationships/drawing" Target="../drawings/drawing6.xml"/><Relationship Id="rId16" Type="http://schemas.openxmlformats.org/officeDocument/2006/relationships/ctrlProp" Target="../ctrlProps/ctrlProp39.xml"/><Relationship Id="rId1" Type="http://schemas.openxmlformats.org/officeDocument/2006/relationships/printerSettings" Target="../printerSettings/printerSettings12.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5" Type="http://schemas.openxmlformats.org/officeDocument/2006/relationships/ctrlProp" Target="../ctrlProps/ctrlProp3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5.bin"/><Relationship Id="rId1" Type="http://schemas.openxmlformats.org/officeDocument/2006/relationships/hyperlink" Target="mailto:info@tax-iq.be?subject=Question/remarque%20concernant%20outil%20476020"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3" Type="http://schemas.openxmlformats.org/officeDocument/2006/relationships/vmlDrawing" Target="../drawings/vmlDrawing8.v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omments" Target="../comments8.xml"/><Relationship Id="rId2" Type="http://schemas.openxmlformats.org/officeDocument/2006/relationships/drawing" Target="../drawings/drawing8.xml"/><Relationship Id="rId16" Type="http://schemas.openxmlformats.org/officeDocument/2006/relationships/ctrlProp" Target="../ctrlProps/ctrlProp52.xml"/><Relationship Id="rId1" Type="http://schemas.openxmlformats.org/officeDocument/2006/relationships/printerSettings" Target="../printerSettings/printerSettings16.bin"/><Relationship Id="rId6" Type="http://schemas.openxmlformats.org/officeDocument/2006/relationships/ctrlProp" Target="../ctrlProps/ctrlProp42.xml"/><Relationship Id="rId11" Type="http://schemas.openxmlformats.org/officeDocument/2006/relationships/ctrlProp" Target="../ctrlProps/ctrlProp47.xml"/><Relationship Id="rId5" Type="http://schemas.openxmlformats.org/officeDocument/2006/relationships/ctrlProp" Target="../ctrlProps/ctrlProp41.xml"/><Relationship Id="rId15" Type="http://schemas.openxmlformats.org/officeDocument/2006/relationships/ctrlProp" Target="../ctrlProps/ctrlProp51.xml"/><Relationship Id="rId10" Type="http://schemas.openxmlformats.org/officeDocument/2006/relationships/ctrlProp" Target="../ctrlProps/ctrlProp46.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file:///C:\Users\p.poismans\Downloads\01.2023\07%20Forfait%20of%20bewezen%20beroepskosten%20-%20klaar%20voor%20upload\BASIC\VAA%20auto_%20beroepskosten%20of%20bewezen%20beroepskosten.xlsx" TargetMode="External"/><Relationship Id="rId1" Type="http://schemas.openxmlformats.org/officeDocument/2006/relationships/hyperlink" Target="file:///C:\Users\p.poismans\Downloads\01.2023\07%20Forfait%20of%20bewezen%20beroepskosten%20-%20klaar%20voor%20upload\TAXIQ\ATN%20voiture-frais%20professionnels%20forfaitaires%20ou%20r&#233;els%20et%20prouv&#233;s.xlsx" TargetMode="External"/><Relationship Id="rId4"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info@tax-iq.be?subject=Question/remarque%20concernant%20outil%20422557" TargetMode="External"/><Relationship Id="rId1" Type="http://schemas.openxmlformats.org/officeDocument/2006/relationships/hyperlink" Target="https://download.lefebvre-sarrut.be/dms?id_=c7ee879d-341d-4ceb-bc6b-ce32944ab707"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3" Type="http://schemas.openxmlformats.org/officeDocument/2006/relationships/vmlDrawing" Target="../drawings/vmlDrawing4.v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omments" Target="../comments4.xml"/><Relationship Id="rId2" Type="http://schemas.openxmlformats.org/officeDocument/2006/relationships/drawing" Target="../drawings/drawing4.xml"/><Relationship Id="rId16" Type="http://schemas.openxmlformats.org/officeDocument/2006/relationships/ctrlProp" Target="../ctrlProps/ctrlProp26.xml"/><Relationship Id="rId1" Type="http://schemas.openxmlformats.org/officeDocument/2006/relationships/printerSettings" Target="../printerSettings/printerSettings8.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5" Type="http://schemas.openxmlformats.org/officeDocument/2006/relationships/ctrlProp" Target="../ctrlProps/ctrlProp25.xml"/><Relationship Id="rId10" Type="http://schemas.openxmlformats.org/officeDocument/2006/relationships/ctrlProp" Target="../ctrlProps/ctrlProp20.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7FB80-CB6A-4C6F-982C-52265925ED4D}">
  <sheetPr>
    <tabColor theme="4" tint="0.79998168889431442"/>
    <pageSetUpPr autoPageBreaks="0" fitToPage="1"/>
  </sheetPr>
  <dimension ref="A1:JK220"/>
  <sheetViews>
    <sheetView showGridLines="0" showRowColHeaders="0" workbookViewId="0"/>
  </sheetViews>
  <sheetFormatPr defaultColWidth="5.7109375" defaultRowHeight="20.100000000000001" customHeight="1"/>
  <cols>
    <col min="1" max="1" width="5.7109375" style="57" customWidth="1"/>
    <col min="2" max="2" width="22.85546875" style="57" customWidth="1"/>
    <col min="3" max="3" width="18.5703125" style="57" customWidth="1"/>
    <col min="4" max="4" width="22.85546875" style="57" customWidth="1"/>
    <col min="5" max="5" width="18.5703125" style="57" customWidth="1"/>
    <col min="6" max="6" width="25.7109375" style="57" customWidth="1"/>
    <col min="7" max="9" width="5.7109375" style="57" customWidth="1"/>
    <col min="10" max="10" width="8.42578125" style="57" customWidth="1"/>
    <col min="11" max="16384" width="5.71093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48.75" customHeight="1">
      <c r="A2" s="54"/>
      <c r="B2" s="56"/>
      <c r="C2" s="56"/>
      <c r="D2" s="224">
        <v>46092</v>
      </c>
      <c r="E2" s="224"/>
      <c r="F2" s="224"/>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25" t="s">
        <v>260</v>
      </c>
      <c r="C4" s="226"/>
      <c r="D4" s="226"/>
      <c r="E4" s="226"/>
      <c r="F4" s="226"/>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F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60"/>
      <c r="C17" s="56"/>
      <c r="D17" s="56"/>
      <c r="E17" s="56"/>
      <c r="F17" s="56"/>
      <c r="G17" s="54"/>
      <c r="H17" s="54"/>
      <c r="I17" s="54"/>
      <c r="J17" s="54"/>
      <c r="K17" s="54"/>
      <c r="L17" s="54"/>
      <c r="M17" s="54"/>
      <c r="N17" s="54"/>
      <c r="O17" s="54"/>
      <c r="P17" s="54"/>
      <c r="Q17" s="54"/>
      <c r="R17" s="54"/>
      <c r="S17" s="54"/>
      <c r="T17" s="54"/>
      <c r="U17" s="54"/>
      <c r="V17" s="54"/>
      <c r="W17" s="54"/>
      <c r="X17" s="54"/>
      <c r="Y17" s="54"/>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row>
    <row r="18" spans="1:271" ht="20.100000000000001" customHeight="1">
      <c r="A18" s="54"/>
      <c r="B18" s="61" t="s">
        <v>244</v>
      </c>
      <c r="C18" s="62"/>
      <c r="D18" s="63" t="s">
        <v>246</v>
      </c>
      <c r="E18" s="64"/>
      <c r="F18" s="61" t="s">
        <v>245</v>
      </c>
      <c r="G18" s="54"/>
      <c r="H18" s="54"/>
      <c r="I18" s="54"/>
      <c r="J18" s="54"/>
      <c r="K18" s="54"/>
      <c r="L18" s="54"/>
      <c r="M18" s="54"/>
      <c r="N18" s="54"/>
      <c r="O18" s="54"/>
      <c r="P18" s="54"/>
      <c r="Q18" s="54"/>
      <c r="R18" s="54"/>
      <c r="S18" s="54"/>
      <c r="T18" s="54"/>
      <c r="U18" s="54"/>
      <c r="V18" s="54"/>
      <c r="W18" s="54"/>
      <c r="X18" s="54"/>
      <c r="Y18" s="54"/>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row>
    <row r="19" spans="1:271" ht="20.100000000000001" customHeight="1">
      <c r="A19" s="54"/>
      <c r="B19" s="65" t="s">
        <v>494</v>
      </c>
      <c r="C19" s="66"/>
      <c r="D19" s="67" t="s">
        <v>243</v>
      </c>
      <c r="E19" s="66"/>
      <c r="F19" s="67" t="s">
        <v>243</v>
      </c>
      <c r="G19" s="54"/>
      <c r="H19" s="54"/>
      <c r="I19" s="54"/>
      <c r="J19" s="54"/>
      <c r="K19" s="54"/>
      <c r="L19" s="54"/>
      <c r="M19" s="54"/>
      <c r="N19" s="54"/>
      <c r="O19" s="54"/>
      <c r="P19" s="54"/>
      <c r="Q19" s="54"/>
      <c r="R19" s="54"/>
      <c r="S19" s="54"/>
      <c r="T19" s="54"/>
      <c r="U19" s="54"/>
      <c r="V19" s="54"/>
      <c r="W19" s="54"/>
      <c r="X19" s="54"/>
      <c r="Y19" s="54"/>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row>
    <row r="20" spans="1:271" ht="20.100000000000001" customHeight="1" thickBot="1">
      <c r="A20" s="54"/>
      <c r="C20" s="56"/>
      <c r="D20" s="56"/>
      <c r="E20" s="56"/>
      <c r="F20" s="56"/>
      <c r="G20" s="54"/>
      <c r="H20" s="54"/>
      <c r="I20" s="54"/>
      <c r="J20" s="54"/>
      <c r="K20" s="54"/>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68" t="s">
        <v>495</v>
      </c>
      <c r="C21" s="69"/>
      <c r="D21" s="69"/>
      <c r="E21" s="69"/>
      <c r="F21" s="70" t="s">
        <v>496</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customHeight="1" thickTop="1">
      <c r="A22" s="54"/>
      <c r="B22" s="71"/>
      <c r="C22" s="72"/>
      <c r="D22" s="72"/>
      <c r="E22" s="72"/>
      <c r="F22" s="73"/>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2" customHeight="1">
      <c r="A23" s="54"/>
      <c r="B23" s="71" t="s">
        <v>497</v>
      </c>
      <c r="C23" s="74"/>
      <c r="D23" s="74"/>
      <c r="E23" s="74"/>
      <c r="F23" s="75"/>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2" customHeight="1">
      <c r="A24" s="54"/>
      <c r="B24" s="71" t="s">
        <v>498</v>
      </c>
      <c r="C24" s="72"/>
      <c r="D24" s="72"/>
      <c r="E24" s="72"/>
      <c r="F24" s="76"/>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2" customHeight="1">
      <c r="A25" s="54"/>
      <c r="B25" s="77"/>
      <c r="C25" s="78"/>
      <c r="D25" s="78"/>
      <c r="E25" s="78"/>
      <c r="F25" s="79"/>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27" t="s">
        <v>730</v>
      </c>
      <c r="C26" s="228"/>
      <c r="D26" s="228"/>
      <c r="E26" s="228"/>
      <c r="F26" s="80" t="s">
        <v>499</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29"/>
      <c r="C27" s="230"/>
      <c r="D27" s="230"/>
      <c r="E27" s="230"/>
      <c r="F27" s="81" t="s">
        <v>500</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82"/>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F32" s="82"/>
      <c r="G32" s="54"/>
      <c r="H32" s="54"/>
      <c r="I32" s="54"/>
      <c r="J32" s="54"/>
      <c r="K32" s="54"/>
      <c r="L32" s="54"/>
      <c r="M32" s="54"/>
      <c r="N32" s="54"/>
      <c r="O32" s="54"/>
      <c r="P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Q34" s="54"/>
      <c r="R34" s="54"/>
      <c r="S34" s="54"/>
      <c r="T34" s="54"/>
      <c r="U34" s="54"/>
      <c r="V34" s="54"/>
      <c r="W34" s="54"/>
      <c r="X34" s="54"/>
      <c r="Y34" s="54"/>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c r="HL34" s="56"/>
      <c r="HM34" s="56"/>
      <c r="HN34" s="56"/>
      <c r="HO34" s="56"/>
      <c r="HP34" s="56"/>
      <c r="HQ34" s="56"/>
      <c r="HR34" s="56"/>
      <c r="HS34" s="56"/>
      <c r="HT34" s="56"/>
      <c r="HU34" s="56"/>
      <c r="HV34" s="56"/>
      <c r="HW34" s="56"/>
      <c r="HX34" s="56"/>
      <c r="HY34" s="56"/>
      <c r="HZ34" s="56"/>
      <c r="IA34" s="56"/>
      <c r="IB34" s="56"/>
      <c r="IC34" s="56"/>
      <c r="ID34" s="56"/>
      <c r="IE34" s="56"/>
      <c r="IF34" s="56"/>
      <c r="IG34" s="56"/>
      <c r="IH34" s="56"/>
      <c r="II34" s="56"/>
      <c r="IJ34" s="56"/>
      <c r="IK34" s="56"/>
      <c r="IL34" s="56"/>
      <c r="IM34" s="56"/>
      <c r="IN34" s="56"/>
      <c r="IO34" s="56"/>
      <c r="IP34" s="56"/>
      <c r="IQ34" s="56"/>
      <c r="IR34" s="56"/>
      <c r="IS34" s="56"/>
      <c r="IT34" s="56"/>
      <c r="IU34" s="56"/>
      <c r="IV34" s="56"/>
      <c r="IW34" s="56"/>
      <c r="IX34" s="56"/>
      <c r="IY34" s="56"/>
      <c r="IZ34" s="56"/>
      <c r="JA34" s="56"/>
      <c r="JB34" s="56"/>
      <c r="JC34" s="56"/>
      <c r="JD34" s="56"/>
      <c r="JE34" s="56"/>
      <c r="JF34" s="56"/>
      <c r="JG34" s="56"/>
      <c r="JH34" s="56"/>
      <c r="JI34" s="56"/>
      <c r="JJ34" s="56"/>
      <c r="JK34" s="56"/>
    </row>
    <row r="35" spans="1:271" ht="20.100000000000001" customHeight="1">
      <c r="A35" s="54"/>
      <c r="B35" s="54"/>
      <c r="C35" s="54"/>
      <c r="D35" s="54"/>
      <c r="E35" s="54"/>
      <c r="F35" s="83"/>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84"/>
      <c r="D37" s="8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84"/>
      <c r="D46" s="8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c r="GX83" s="56"/>
      <c r="GY83" s="56"/>
      <c r="GZ83" s="56"/>
      <c r="HA83" s="56"/>
      <c r="HB83" s="56"/>
      <c r="HC83" s="56"/>
      <c r="HD83" s="56"/>
      <c r="HE83" s="56"/>
      <c r="HF83" s="56"/>
      <c r="HG83" s="56"/>
      <c r="HH83" s="56"/>
      <c r="HI83" s="56"/>
      <c r="HJ83" s="56"/>
      <c r="HK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row r="220" spans="7:205" ht="20.100000000000001" customHeight="1">
      <c r="G220" s="54"/>
      <c r="H220" s="54"/>
      <c r="I220" s="54"/>
      <c r="J220" s="54"/>
      <c r="K220" s="54"/>
      <c r="L220" s="54"/>
      <c r="M220" s="54"/>
      <c r="N220" s="54"/>
      <c r="O220" s="54"/>
      <c r="P220" s="54"/>
      <c r="Q220" s="54"/>
      <c r="R220" s="54"/>
      <c r="S220" s="54"/>
      <c r="T220" s="54"/>
      <c r="U220" s="54"/>
      <c r="V220" s="54"/>
      <c r="W220" s="54"/>
      <c r="X220" s="54"/>
      <c r="Y220" s="54"/>
      <c r="Z220" s="54"/>
      <c r="AA220" s="56"/>
      <c r="AB220" s="56"/>
      <c r="AC220" s="56"/>
      <c r="AD220" s="56"/>
      <c r="AE220" s="56"/>
      <c r="AF220" s="56"/>
      <c r="AG220" s="56"/>
      <c r="AH220" s="56"/>
      <c r="AI220" s="56"/>
      <c r="AJ220" s="56"/>
      <c r="AK220" s="56"/>
      <c r="AL220" s="56"/>
      <c r="AM220" s="56"/>
      <c r="AN220" s="56"/>
      <c r="AO220" s="56"/>
      <c r="AP220" s="56"/>
      <c r="AQ220" s="56"/>
      <c r="AR220" s="56"/>
      <c r="AS220" s="56"/>
      <c r="AT220" s="56"/>
      <c r="AU220" s="56"/>
      <c r="AV220" s="56"/>
      <c r="AW220" s="56"/>
      <c r="AX220" s="56"/>
      <c r="AY220" s="56"/>
      <c r="AZ220" s="56"/>
      <c r="BA220" s="56"/>
      <c r="BB220" s="56"/>
      <c r="BC220" s="56"/>
      <c r="BD220" s="56"/>
      <c r="BE220" s="56"/>
      <c r="BF220" s="56"/>
      <c r="BG220" s="56"/>
      <c r="BH220" s="56"/>
      <c r="BI220" s="56"/>
      <c r="BJ220" s="56"/>
      <c r="BK220" s="56"/>
      <c r="BL220" s="56"/>
      <c r="BM220" s="56"/>
      <c r="BN220" s="56"/>
      <c r="BO220" s="56"/>
      <c r="BP220" s="56"/>
      <c r="BQ220" s="56"/>
      <c r="BR220" s="56"/>
      <c r="BS220" s="56"/>
      <c r="BT220" s="56"/>
      <c r="BU220" s="56"/>
      <c r="BV220" s="56"/>
      <c r="BW220" s="56"/>
      <c r="BX220" s="56"/>
      <c r="BY220" s="56"/>
      <c r="BZ220" s="56"/>
      <c r="CA220" s="56"/>
      <c r="CB220" s="56"/>
      <c r="CC220" s="56"/>
      <c r="CD220" s="56"/>
      <c r="CE220" s="56"/>
      <c r="CF220" s="56"/>
      <c r="CG220" s="56"/>
      <c r="CH220" s="56"/>
      <c r="CI220" s="56"/>
      <c r="CJ220" s="56"/>
      <c r="CK220" s="56"/>
      <c r="CL220" s="56"/>
      <c r="CM220" s="56"/>
      <c r="CN220" s="56"/>
      <c r="CO220" s="56"/>
      <c r="CP220" s="56"/>
      <c r="CQ220" s="56"/>
      <c r="CR220" s="56"/>
      <c r="CS220" s="56"/>
      <c r="CT220" s="56"/>
      <c r="CU220" s="56"/>
      <c r="CV220" s="56"/>
      <c r="CW220" s="56"/>
      <c r="CX220" s="56"/>
      <c r="CY220" s="56"/>
      <c r="CZ220" s="56"/>
      <c r="DA220" s="56"/>
      <c r="DB220" s="56"/>
      <c r="DC220" s="56"/>
      <c r="DD220" s="56"/>
      <c r="DE220" s="56"/>
      <c r="DF220" s="56"/>
      <c r="DG220" s="56"/>
      <c r="DH220" s="56"/>
      <c r="DI220" s="56"/>
      <c r="DJ220" s="56"/>
      <c r="DK220" s="56"/>
      <c r="DL220" s="56"/>
      <c r="DM220" s="56"/>
      <c r="DN220" s="56"/>
      <c r="DO220" s="56"/>
      <c r="DP220" s="56"/>
      <c r="DQ220" s="56"/>
      <c r="DR220" s="56"/>
      <c r="DS220" s="56"/>
      <c r="DT220" s="56"/>
      <c r="DU220" s="56"/>
      <c r="DV220" s="56"/>
      <c r="DW220" s="56"/>
      <c r="DX220" s="56"/>
      <c r="DY220" s="56"/>
      <c r="DZ220" s="56"/>
      <c r="EA220" s="56"/>
      <c r="EB220" s="56"/>
      <c r="EC220" s="56"/>
      <c r="ED220" s="56"/>
      <c r="EE220" s="56"/>
      <c r="EF220" s="56"/>
      <c r="EG220" s="56"/>
      <c r="EH220" s="56"/>
      <c r="EI220" s="56"/>
      <c r="EJ220" s="56"/>
      <c r="EK220" s="56"/>
      <c r="EL220" s="56"/>
      <c r="EM220" s="56"/>
      <c r="EN220" s="56"/>
      <c r="EO220" s="56"/>
      <c r="EP220" s="56"/>
      <c r="EQ220" s="56"/>
      <c r="ER220" s="56"/>
      <c r="ES220" s="56"/>
      <c r="ET220" s="56"/>
      <c r="EU220" s="56"/>
      <c r="EV220" s="56"/>
      <c r="EW220" s="56"/>
      <c r="EX220" s="56"/>
      <c r="EY220" s="56"/>
      <c r="EZ220" s="56"/>
      <c r="FA220" s="56"/>
      <c r="FB220" s="56"/>
      <c r="FC220" s="56"/>
      <c r="FD220" s="56"/>
      <c r="FE220" s="56"/>
      <c r="FF220" s="56"/>
      <c r="FG220" s="56"/>
      <c r="FH220" s="56"/>
      <c r="FI220" s="56"/>
      <c r="FJ220" s="56"/>
      <c r="FK220" s="56"/>
      <c r="FL220" s="56"/>
      <c r="FM220" s="56"/>
      <c r="FN220" s="56"/>
      <c r="FO220" s="56"/>
      <c r="FP220" s="56"/>
      <c r="FQ220" s="56"/>
      <c r="FR220" s="56"/>
      <c r="FS220" s="56"/>
      <c r="FT220" s="56"/>
      <c r="FU220" s="56"/>
      <c r="FV220" s="56"/>
      <c r="FW220" s="56"/>
      <c r="FX220" s="56"/>
      <c r="FY220" s="56"/>
      <c r="FZ220" s="56"/>
      <c r="GA220" s="56"/>
      <c r="GB220" s="56"/>
      <c r="GC220" s="56"/>
      <c r="GD220" s="56"/>
      <c r="GE220" s="56"/>
      <c r="GF220" s="56"/>
      <c r="GG220" s="56"/>
      <c r="GH220" s="56"/>
      <c r="GI220" s="56"/>
      <c r="GJ220" s="56"/>
      <c r="GK220" s="56"/>
      <c r="GL220" s="56"/>
      <c r="GM220" s="56"/>
      <c r="GN220" s="56"/>
      <c r="GO220" s="56"/>
      <c r="GP220" s="56"/>
      <c r="GQ220" s="56"/>
      <c r="GR220" s="56"/>
      <c r="GS220" s="56"/>
      <c r="GT220" s="56"/>
      <c r="GU220" s="56"/>
      <c r="GV220" s="56"/>
      <c r="GW220" s="56"/>
    </row>
  </sheetData>
  <sheetProtection algorithmName="SHA-512" hashValue="RdJmnFy3E5BYvaXDMbXJpnFkbub9EyAtGUvLeuZd+TNtjMbSdYeraGppnvtM98ZQrbbKWq1mmwj7C/UH/Z7ICg==" saltValue="e9i6Qs4oZlr0T/nqaBq2cA==" spinCount="100000" sheet="1" objects="1" scenarios="1"/>
  <mergeCells count="3">
    <mergeCell ref="D2:F2"/>
    <mergeCell ref="B4:F4"/>
    <mergeCell ref="B26:E27"/>
  </mergeCells>
  <hyperlinks>
    <hyperlink ref="B19" location="'1'!A1" tooltip="Nota van de redactie" display="} Klik hier" xr:uid="{DBAFAE6E-38AB-4E52-BD3A-6E956DBE8DB2}"/>
    <hyperlink ref="D19" location="'2'!A1" tooltip="Reken zelf!" display="} Klik hier" xr:uid="{B3A512C8-757C-4189-8F4D-91A8C22BE325}"/>
    <hyperlink ref="F19" r:id="rId1" tooltip="Checklist" xr:uid="{1AF6ACFD-BFC3-4D15-9C8E-7902582B60B6}"/>
    <hyperlink ref="F21" r:id="rId2" tooltip="Stel uw vraag aan de redactie" xr:uid="{AC796446-3EE4-418F-A917-15ED51714AC5}"/>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14971-25D7-4094-A097-E3E97E6651F7}">
  <sheetPr>
    <tabColor theme="3" tint="0.79998168889431442"/>
    <pageSetUpPr autoPageBreaks="0"/>
  </sheetPr>
  <dimension ref="B1:G237"/>
  <sheetViews>
    <sheetView showGridLines="0" showRowColHeaders="0" zoomScaleNormal="100" workbookViewId="0"/>
  </sheetViews>
  <sheetFormatPr defaultColWidth="5.7109375" defaultRowHeight="11.25"/>
  <cols>
    <col min="1" max="1" width="5.7109375" style="34"/>
    <col min="2" max="2" width="5.140625" style="34" bestFit="1" customWidth="1"/>
    <col min="3" max="3" width="39.85546875" style="34" bestFit="1" customWidth="1"/>
    <col min="4" max="5" width="10.28515625" style="34" bestFit="1" customWidth="1"/>
    <col min="6" max="16384" width="5.7109375" style="34"/>
  </cols>
  <sheetData>
    <row r="1" spans="2:7" s="33" customFormat="1"/>
    <row r="2" spans="2:7">
      <c r="C2" s="33" t="s">
        <v>505</v>
      </c>
      <c r="D2" s="95">
        <v>5</v>
      </c>
    </row>
    <row r="3" spans="2:7">
      <c r="C3" s="33" t="s">
        <v>506</v>
      </c>
      <c r="D3" s="95">
        <v>10</v>
      </c>
    </row>
    <row r="4" spans="2:7">
      <c r="C4" s="33" t="s">
        <v>507</v>
      </c>
      <c r="D4" s="95">
        <v>15</v>
      </c>
    </row>
    <row r="5" spans="2:7">
      <c r="C5" s="33" t="s">
        <v>508</v>
      </c>
      <c r="D5" s="95">
        <v>20</v>
      </c>
    </row>
    <row r="7" spans="2:7">
      <c r="D7" s="37"/>
      <c r="E7" s="37"/>
    </row>
    <row r="8" spans="2:7">
      <c r="D8" s="38"/>
      <c r="E8" s="35"/>
    </row>
    <row r="9" spans="2:7">
      <c r="D9" s="38"/>
      <c r="E9" s="35"/>
    </row>
    <row r="10" spans="2:7">
      <c r="D10" s="35"/>
      <c r="E10" s="35"/>
    </row>
    <row r="11" spans="2:7">
      <c r="D11" s="39" t="s">
        <v>241</v>
      </c>
      <c r="E11" s="39" t="s">
        <v>242</v>
      </c>
      <c r="F11" s="36"/>
      <c r="G11" s="36"/>
    </row>
    <row r="12" spans="2:7">
      <c r="B12" s="34">
        <v>1</v>
      </c>
      <c r="C12" s="34" t="s">
        <v>573</v>
      </c>
      <c r="D12" s="40">
        <v>0</v>
      </c>
      <c r="E12" s="40">
        <v>0</v>
      </c>
    </row>
    <row r="13" spans="2:7">
      <c r="B13" s="34">
        <v>2</v>
      </c>
      <c r="C13" s="34" t="s">
        <v>201</v>
      </c>
      <c r="D13" s="214">
        <v>60</v>
      </c>
      <c r="E13" s="211">
        <v>55</v>
      </c>
    </row>
    <row r="14" spans="2:7">
      <c r="B14" s="34">
        <v>3</v>
      </c>
      <c r="C14" s="34" t="s">
        <v>617</v>
      </c>
      <c r="D14" s="214">
        <v>59</v>
      </c>
      <c r="E14" s="211">
        <v>65</v>
      </c>
    </row>
    <row r="15" spans="2:7">
      <c r="B15" s="34">
        <v>4</v>
      </c>
      <c r="C15" s="34" t="s">
        <v>618</v>
      </c>
      <c r="D15" s="214">
        <v>81</v>
      </c>
      <c r="E15" s="211">
        <v>80</v>
      </c>
    </row>
    <row r="16" spans="2:7">
      <c r="B16" s="34">
        <v>5</v>
      </c>
      <c r="C16" s="34" t="s">
        <v>620</v>
      </c>
      <c r="D16" s="214">
        <v>89</v>
      </c>
      <c r="E16" s="211">
        <v>79</v>
      </c>
    </row>
    <row r="17" spans="2:5">
      <c r="B17" s="34">
        <v>6</v>
      </c>
      <c r="C17" s="34" t="s">
        <v>204</v>
      </c>
      <c r="D17" s="214">
        <v>78</v>
      </c>
      <c r="E17" s="211">
        <v>76</v>
      </c>
    </row>
    <row r="18" spans="2:5">
      <c r="B18" s="34">
        <v>7</v>
      </c>
      <c r="C18" s="34" t="s">
        <v>205</v>
      </c>
      <c r="D18" s="214">
        <v>84</v>
      </c>
      <c r="E18" s="211">
        <v>84</v>
      </c>
    </row>
    <row r="19" spans="2:5">
      <c r="B19" s="34">
        <v>8</v>
      </c>
      <c r="C19" s="34" t="s">
        <v>156</v>
      </c>
      <c r="D19" s="214">
        <v>105</v>
      </c>
      <c r="E19" s="211">
        <v>110</v>
      </c>
    </row>
    <row r="20" spans="2:5">
      <c r="B20" s="34">
        <v>9</v>
      </c>
      <c r="C20" s="34" t="s">
        <v>621</v>
      </c>
      <c r="D20" s="214">
        <v>105</v>
      </c>
      <c r="E20" s="211">
        <v>95</v>
      </c>
    </row>
    <row r="21" spans="2:5">
      <c r="B21" s="34">
        <v>10</v>
      </c>
      <c r="C21" s="34" t="s">
        <v>622</v>
      </c>
      <c r="D21" s="214">
        <v>73</v>
      </c>
      <c r="E21" s="211">
        <v>86</v>
      </c>
    </row>
    <row r="22" spans="2:5">
      <c r="B22" s="34">
        <v>11</v>
      </c>
      <c r="C22" s="34" t="s">
        <v>623</v>
      </c>
      <c r="D22" s="214">
        <v>92</v>
      </c>
      <c r="E22" s="211">
        <v>92</v>
      </c>
    </row>
    <row r="23" spans="2:5">
      <c r="B23" s="34">
        <v>12</v>
      </c>
      <c r="C23" s="34" t="s">
        <v>157</v>
      </c>
      <c r="D23" s="214">
        <v>105</v>
      </c>
      <c r="E23" s="211">
        <v>99</v>
      </c>
    </row>
    <row r="24" spans="2:5">
      <c r="B24" s="34">
        <v>13</v>
      </c>
      <c r="C24" s="34" t="s">
        <v>624</v>
      </c>
      <c r="D24" s="214">
        <v>98</v>
      </c>
      <c r="E24" s="211">
        <v>101</v>
      </c>
    </row>
    <row r="25" spans="2:5">
      <c r="B25" s="34">
        <v>14</v>
      </c>
      <c r="C25" s="34" t="s">
        <v>694</v>
      </c>
      <c r="D25" s="214">
        <v>94</v>
      </c>
      <c r="E25" s="211">
        <v>98</v>
      </c>
    </row>
    <row r="26" spans="2:5">
      <c r="B26" s="34">
        <v>15</v>
      </c>
      <c r="C26" s="34" t="s">
        <v>625</v>
      </c>
      <c r="D26" s="214">
        <v>81</v>
      </c>
      <c r="E26" s="211">
        <v>81</v>
      </c>
    </row>
    <row r="27" spans="2:5">
      <c r="B27" s="34">
        <v>16</v>
      </c>
      <c r="C27" s="34" t="s">
        <v>160</v>
      </c>
      <c r="D27" s="214">
        <v>105</v>
      </c>
      <c r="E27" s="211">
        <v>110</v>
      </c>
    </row>
    <row r="28" spans="2:5">
      <c r="B28" s="34">
        <v>17</v>
      </c>
      <c r="C28" s="34" t="s">
        <v>626</v>
      </c>
      <c r="D28" s="214">
        <v>110</v>
      </c>
      <c r="E28" s="211">
        <v>83</v>
      </c>
    </row>
    <row r="29" spans="2:5">
      <c r="B29" s="34">
        <v>18</v>
      </c>
      <c r="C29" s="34" t="s">
        <v>162</v>
      </c>
      <c r="D29" s="214">
        <v>93</v>
      </c>
      <c r="E29" s="211">
        <v>81</v>
      </c>
    </row>
    <row r="30" spans="2:5">
      <c r="B30" s="34">
        <v>19</v>
      </c>
      <c r="C30" s="34" t="s">
        <v>163</v>
      </c>
      <c r="D30" s="214">
        <v>105</v>
      </c>
      <c r="E30" s="211">
        <v>107</v>
      </c>
    </row>
    <row r="31" spans="2:5">
      <c r="B31" s="34">
        <v>20</v>
      </c>
      <c r="C31" s="34" t="s">
        <v>208</v>
      </c>
      <c r="D31" s="214">
        <v>82</v>
      </c>
      <c r="E31" s="211">
        <v>83</v>
      </c>
    </row>
    <row r="32" spans="2:5">
      <c r="B32" s="34">
        <v>21</v>
      </c>
      <c r="C32" s="34" t="s">
        <v>164</v>
      </c>
      <c r="D32" s="214">
        <v>82</v>
      </c>
      <c r="E32" s="211">
        <v>65</v>
      </c>
    </row>
    <row r="33" spans="2:5">
      <c r="B33" s="34">
        <v>22</v>
      </c>
      <c r="C33" s="34" t="s">
        <v>165</v>
      </c>
      <c r="D33" s="214">
        <v>77</v>
      </c>
      <c r="E33" s="211">
        <v>77</v>
      </c>
    </row>
    <row r="34" spans="2:5">
      <c r="B34" s="34">
        <v>23</v>
      </c>
      <c r="C34" s="34" t="s">
        <v>166</v>
      </c>
      <c r="D34" s="214">
        <v>105</v>
      </c>
      <c r="E34" s="211">
        <v>89</v>
      </c>
    </row>
    <row r="35" spans="2:5">
      <c r="B35" s="34">
        <v>24</v>
      </c>
      <c r="C35" s="34" t="s">
        <v>167</v>
      </c>
      <c r="D35" s="214">
        <v>43</v>
      </c>
      <c r="E35" s="211">
        <v>26</v>
      </c>
    </row>
    <row r="36" spans="2:5">
      <c r="B36" s="34">
        <v>25</v>
      </c>
      <c r="C36" s="34" t="s">
        <v>627</v>
      </c>
      <c r="D36" s="214">
        <v>79</v>
      </c>
      <c r="E36" s="211">
        <v>77</v>
      </c>
    </row>
    <row r="37" spans="2:5">
      <c r="B37" s="34">
        <v>26</v>
      </c>
      <c r="C37" s="34" t="s">
        <v>593</v>
      </c>
      <c r="D37" s="214">
        <v>101</v>
      </c>
      <c r="E37" s="211">
        <v>90</v>
      </c>
    </row>
    <row r="38" spans="2:5">
      <c r="B38" s="34">
        <v>27</v>
      </c>
      <c r="C38" s="34" t="s">
        <v>628</v>
      </c>
      <c r="D38" s="214">
        <v>60</v>
      </c>
      <c r="E38" s="211">
        <v>61</v>
      </c>
    </row>
    <row r="39" spans="2:5">
      <c r="B39" s="34">
        <v>28</v>
      </c>
      <c r="C39" s="34" t="s">
        <v>168</v>
      </c>
      <c r="D39" s="214">
        <v>58</v>
      </c>
      <c r="E39" s="211">
        <v>58</v>
      </c>
    </row>
    <row r="40" spans="2:5">
      <c r="B40" s="34">
        <v>29</v>
      </c>
      <c r="C40" s="34" t="s">
        <v>629</v>
      </c>
      <c r="D40" s="214">
        <v>52</v>
      </c>
      <c r="E40" s="211">
        <v>52</v>
      </c>
    </row>
    <row r="41" spans="2:5">
      <c r="B41" s="34">
        <v>30</v>
      </c>
      <c r="C41" s="34" t="s">
        <v>630</v>
      </c>
      <c r="D41" s="214">
        <v>102</v>
      </c>
      <c r="E41" s="211">
        <v>102</v>
      </c>
    </row>
    <row r="42" spans="2:5">
      <c r="B42" s="34">
        <v>31</v>
      </c>
      <c r="C42" s="34" t="s">
        <v>170</v>
      </c>
      <c r="D42" s="214">
        <v>50</v>
      </c>
      <c r="E42" s="211">
        <v>48</v>
      </c>
    </row>
    <row r="43" spans="2:5">
      <c r="B43" s="34">
        <v>32</v>
      </c>
      <c r="C43" s="34" t="s">
        <v>631</v>
      </c>
      <c r="D43" s="214">
        <v>50</v>
      </c>
      <c r="E43" s="211">
        <v>59</v>
      </c>
    </row>
    <row r="44" spans="2:5">
      <c r="B44" s="34">
        <v>33</v>
      </c>
      <c r="C44" s="34" t="s">
        <v>212</v>
      </c>
      <c r="D44" s="214">
        <v>88</v>
      </c>
      <c r="E44" s="211">
        <v>92</v>
      </c>
    </row>
    <row r="45" spans="2:5">
      <c r="B45" s="34">
        <v>34</v>
      </c>
      <c r="C45" s="34" t="s">
        <v>171</v>
      </c>
      <c r="D45" s="214">
        <v>85</v>
      </c>
      <c r="E45" s="211">
        <v>78</v>
      </c>
    </row>
    <row r="46" spans="2:5">
      <c r="B46" s="34">
        <v>35</v>
      </c>
      <c r="C46" s="34" t="s">
        <v>632</v>
      </c>
      <c r="D46" s="214">
        <v>82</v>
      </c>
      <c r="E46" s="211">
        <v>86</v>
      </c>
    </row>
    <row r="47" spans="2:5">
      <c r="B47" s="34">
        <v>36</v>
      </c>
      <c r="C47" s="34" t="s">
        <v>667</v>
      </c>
      <c r="D47" s="214">
        <v>91</v>
      </c>
      <c r="E47" s="211">
        <v>92</v>
      </c>
    </row>
    <row r="48" spans="2:5">
      <c r="B48" s="34">
        <v>37</v>
      </c>
      <c r="C48" s="34" t="s">
        <v>213</v>
      </c>
      <c r="D48" s="214">
        <v>102</v>
      </c>
      <c r="E48" s="211">
        <v>98</v>
      </c>
    </row>
    <row r="49" spans="2:5">
      <c r="B49" s="34">
        <v>38</v>
      </c>
      <c r="C49" s="34" t="s">
        <v>633</v>
      </c>
      <c r="D49" s="214">
        <v>78</v>
      </c>
      <c r="E49" s="211">
        <v>76</v>
      </c>
    </row>
    <row r="50" spans="2:5">
      <c r="B50" s="34">
        <v>39</v>
      </c>
      <c r="C50" s="34" t="s">
        <v>666</v>
      </c>
      <c r="D50" s="214">
        <v>74</v>
      </c>
      <c r="E50" s="211">
        <v>68</v>
      </c>
    </row>
    <row r="51" spans="2:5">
      <c r="B51" s="34">
        <v>40</v>
      </c>
      <c r="C51" s="34" t="s">
        <v>634</v>
      </c>
      <c r="D51" s="214">
        <v>105</v>
      </c>
      <c r="E51" s="211">
        <v>99</v>
      </c>
    </row>
    <row r="52" spans="2:5">
      <c r="B52" s="34">
        <v>41</v>
      </c>
      <c r="C52" s="34" t="s">
        <v>635</v>
      </c>
      <c r="D52" s="214">
        <v>92</v>
      </c>
      <c r="E52" s="211">
        <v>92</v>
      </c>
    </row>
    <row r="53" spans="2:5">
      <c r="B53" s="34">
        <v>42</v>
      </c>
      <c r="C53" s="34" t="s">
        <v>715</v>
      </c>
      <c r="D53" s="214">
        <v>78</v>
      </c>
      <c r="E53" s="211">
        <v>78</v>
      </c>
    </row>
    <row r="54" spans="2:5">
      <c r="B54" s="34">
        <v>43</v>
      </c>
      <c r="C54" s="34" t="s">
        <v>636</v>
      </c>
      <c r="D54" s="214">
        <v>87</v>
      </c>
      <c r="E54" s="211">
        <v>79</v>
      </c>
    </row>
    <row r="55" spans="2:5">
      <c r="B55" s="34">
        <v>44</v>
      </c>
      <c r="C55" s="34" t="s">
        <v>215</v>
      </c>
      <c r="D55" s="214">
        <v>80</v>
      </c>
      <c r="E55" s="211">
        <v>82</v>
      </c>
    </row>
    <row r="56" spans="2:5">
      <c r="B56" s="34">
        <v>45</v>
      </c>
      <c r="C56" s="34" t="s">
        <v>657</v>
      </c>
      <c r="D56" s="214">
        <v>88</v>
      </c>
      <c r="E56" s="211">
        <v>88</v>
      </c>
    </row>
    <row r="57" spans="2:5">
      <c r="B57" s="34">
        <v>46</v>
      </c>
      <c r="C57" s="34" t="s">
        <v>677</v>
      </c>
      <c r="D57" s="214">
        <v>36</v>
      </c>
      <c r="E57" s="211">
        <v>37</v>
      </c>
    </row>
    <row r="58" spans="2:5">
      <c r="B58" s="34">
        <v>47</v>
      </c>
      <c r="C58" s="34" t="s">
        <v>216</v>
      </c>
      <c r="D58" s="214">
        <v>37</v>
      </c>
      <c r="E58" s="211">
        <v>37</v>
      </c>
    </row>
    <row r="59" spans="2:5">
      <c r="B59" s="34">
        <v>48</v>
      </c>
      <c r="C59" s="34" t="s">
        <v>637</v>
      </c>
      <c r="D59" s="214">
        <v>102</v>
      </c>
      <c r="E59" s="211">
        <v>87</v>
      </c>
    </row>
    <row r="60" spans="2:5">
      <c r="B60" s="34">
        <v>49</v>
      </c>
      <c r="C60" s="34" t="s">
        <v>639</v>
      </c>
      <c r="D60" s="214">
        <v>110</v>
      </c>
      <c r="E60" s="211">
        <v>110</v>
      </c>
    </row>
    <row r="61" spans="2:5">
      <c r="B61" s="34">
        <v>50</v>
      </c>
      <c r="C61" s="34" t="s">
        <v>638</v>
      </c>
      <c r="D61" s="214">
        <v>101</v>
      </c>
      <c r="E61" s="211">
        <v>101</v>
      </c>
    </row>
    <row r="62" spans="2:5">
      <c r="B62" s="34">
        <v>51</v>
      </c>
      <c r="C62" s="34" t="s">
        <v>640</v>
      </c>
      <c r="D62" s="214">
        <v>101</v>
      </c>
      <c r="E62" s="211">
        <v>89</v>
      </c>
    </row>
    <row r="63" spans="2:5">
      <c r="B63" s="34">
        <v>52</v>
      </c>
      <c r="C63" s="34" t="s">
        <v>218</v>
      </c>
      <c r="D63" s="214">
        <v>90</v>
      </c>
      <c r="E63" s="211">
        <v>95</v>
      </c>
    </row>
    <row r="64" spans="2:5">
      <c r="B64" s="34">
        <v>53</v>
      </c>
      <c r="C64" s="34" t="s">
        <v>663</v>
      </c>
      <c r="D64" s="214">
        <v>89</v>
      </c>
      <c r="E64" s="211">
        <v>87</v>
      </c>
    </row>
    <row r="65" spans="2:5">
      <c r="B65" s="34">
        <v>54</v>
      </c>
      <c r="C65" s="34" t="s">
        <v>672</v>
      </c>
      <c r="D65" s="214">
        <v>64</v>
      </c>
      <c r="E65" s="211">
        <v>74</v>
      </c>
    </row>
    <row r="66" spans="2:5">
      <c r="B66" s="34">
        <v>55</v>
      </c>
      <c r="C66" s="34" t="s">
        <v>179</v>
      </c>
      <c r="D66" s="214">
        <v>73</v>
      </c>
      <c r="E66" s="211">
        <v>73</v>
      </c>
    </row>
    <row r="67" spans="2:5">
      <c r="B67" s="34">
        <v>56</v>
      </c>
      <c r="C67" s="34" t="s">
        <v>594</v>
      </c>
      <c r="D67" s="214">
        <v>105</v>
      </c>
      <c r="E67" s="211">
        <v>91</v>
      </c>
    </row>
    <row r="68" spans="2:5">
      <c r="B68" s="34">
        <v>57</v>
      </c>
      <c r="C68" s="34" t="s">
        <v>142</v>
      </c>
      <c r="D68" s="214">
        <v>75</v>
      </c>
      <c r="E68" s="211">
        <v>77</v>
      </c>
    </row>
    <row r="69" spans="2:5">
      <c r="B69" s="34">
        <v>58</v>
      </c>
      <c r="C69" s="34" t="s">
        <v>716</v>
      </c>
      <c r="D69" s="214">
        <v>58</v>
      </c>
      <c r="E69" s="211">
        <v>74</v>
      </c>
    </row>
    <row r="70" spans="2:5">
      <c r="B70" s="34">
        <v>59</v>
      </c>
      <c r="C70" s="34" t="s">
        <v>641</v>
      </c>
      <c r="D70" s="214">
        <v>125</v>
      </c>
      <c r="E70" s="211">
        <v>110</v>
      </c>
    </row>
    <row r="71" spans="2:5">
      <c r="B71" s="34">
        <v>60</v>
      </c>
      <c r="C71" s="34" t="s">
        <v>180</v>
      </c>
      <c r="D71" s="214">
        <v>98</v>
      </c>
      <c r="E71" s="211">
        <v>104</v>
      </c>
    </row>
    <row r="72" spans="2:5">
      <c r="B72" s="34">
        <v>61</v>
      </c>
      <c r="C72" s="34" t="s">
        <v>0</v>
      </c>
      <c r="D72" s="214">
        <v>81</v>
      </c>
      <c r="E72" s="211">
        <v>98</v>
      </c>
    </row>
    <row r="73" spans="2:5">
      <c r="B73" s="34">
        <v>62</v>
      </c>
      <c r="C73" s="34" t="s">
        <v>642</v>
      </c>
      <c r="D73" s="214">
        <v>71</v>
      </c>
      <c r="E73" s="211">
        <v>77</v>
      </c>
    </row>
    <row r="74" spans="2:5">
      <c r="B74" s="34">
        <v>63</v>
      </c>
      <c r="C74" s="34" t="s">
        <v>2</v>
      </c>
      <c r="D74" s="214">
        <v>89</v>
      </c>
      <c r="E74" s="211">
        <v>84</v>
      </c>
    </row>
    <row r="75" spans="2:5">
      <c r="B75" s="34">
        <v>64</v>
      </c>
      <c r="C75" s="34" t="s">
        <v>644</v>
      </c>
      <c r="D75" s="214">
        <v>94</v>
      </c>
      <c r="E75" s="211">
        <v>84</v>
      </c>
    </row>
    <row r="76" spans="2:5">
      <c r="B76" s="34">
        <v>65</v>
      </c>
      <c r="C76" s="34" t="s">
        <v>4</v>
      </c>
      <c r="D76" s="214">
        <v>78</v>
      </c>
      <c r="E76" s="211">
        <v>78</v>
      </c>
    </row>
    <row r="77" spans="2:5">
      <c r="B77" s="34">
        <v>66</v>
      </c>
      <c r="C77" s="34" t="s">
        <v>645</v>
      </c>
      <c r="D77" s="214">
        <v>79</v>
      </c>
      <c r="E77" s="211">
        <v>62</v>
      </c>
    </row>
    <row r="78" spans="2:5">
      <c r="B78" s="34">
        <v>67</v>
      </c>
      <c r="C78" s="34" t="s">
        <v>6</v>
      </c>
      <c r="D78" s="214">
        <v>92</v>
      </c>
      <c r="E78" s="211">
        <v>92</v>
      </c>
    </row>
    <row r="79" spans="2:5">
      <c r="B79" s="34">
        <v>68</v>
      </c>
      <c r="C79" s="34" t="s">
        <v>646</v>
      </c>
      <c r="D79" s="214">
        <v>84</v>
      </c>
      <c r="E79" s="211">
        <v>94</v>
      </c>
    </row>
    <row r="80" spans="2:5">
      <c r="B80" s="34">
        <v>69</v>
      </c>
      <c r="C80" s="34" t="s">
        <v>711</v>
      </c>
      <c r="D80" s="214">
        <v>47</v>
      </c>
      <c r="E80" s="211">
        <v>60</v>
      </c>
    </row>
    <row r="81" spans="2:5">
      <c r="B81" s="34">
        <v>70</v>
      </c>
      <c r="C81" s="34" t="s">
        <v>647</v>
      </c>
      <c r="D81" s="214">
        <v>92</v>
      </c>
      <c r="E81" s="211">
        <v>95</v>
      </c>
    </row>
    <row r="82" spans="2:5">
      <c r="B82" s="34">
        <v>71</v>
      </c>
      <c r="C82" s="34" t="s">
        <v>8</v>
      </c>
      <c r="D82" s="214">
        <v>86</v>
      </c>
      <c r="E82" s="211">
        <v>74</v>
      </c>
    </row>
    <row r="83" spans="2:5">
      <c r="B83" s="34">
        <v>72</v>
      </c>
      <c r="C83" s="34" t="s">
        <v>139</v>
      </c>
      <c r="D83" s="214">
        <v>113</v>
      </c>
      <c r="E83" s="211">
        <v>110</v>
      </c>
    </row>
    <row r="84" spans="2:5">
      <c r="B84" s="34">
        <v>73</v>
      </c>
      <c r="C84" s="34" t="s">
        <v>561</v>
      </c>
      <c r="D84" s="214">
        <v>100</v>
      </c>
      <c r="E84" s="211">
        <v>95</v>
      </c>
    </row>
    <row r="85" spans="2:5">
      <c r="B85" s="34">
        <v>74</v>
      </c>
      <c r="C85" s="34" t="s">
        <v>648</v>
      </c>
      <c r="D85" s="214">
        <v>105</v>
      </c>
      <c r="E85" s="211">
        <v>106</v>
      </c>
    </row>
    <row r="86" spans="2:5">
      <c r="B86" s="34">
        <v>75</v>
      </c>
      <c r="C86" s="34" t="s">
        <v>649</v>
      </c>
      <c r="D86" s="214">
        <v>105</v>
      </c>
      <c r="E86" s="211">
        <v>105</v>
      </c>
    </row>
    <row r="87" spans="2:5">
      <c r="B87" s="34">
        <v>76</v>
      </c>
      <c r="C87" s="34" t="s">
        <v>12</v>
      </c>
      <c r="D87" s="214">
        <v>108</v>
      </c>
      <c r="E87" s="211">
        <v>110</v>
      </c>
    </row>
    <row r="88" spans="2:5">
      <c r="B88" s="34">
        <v>77</v>
      </c>
      <c r="C88" s="34" t="s">
        <v>13</v>
      </c>
      <c r="D88" s="214">
        <v>70</v>
      </c>
      <c r="E88" s="211">
        <v>70</v>
      </c>
    </row>
    <row r="89" spans="2:5">
      <c r="B89" s="34">
        <v>78</v>
      </c>
      <c r="C89" s="34" t="s">
        <v>650</v>
      </c>
      <c r="D89" s="214">
        <v>63</v>
      </c>
      <c r="E89" s="211">
        <v>63</v>
      </c>
    </row>
    <row r="90" spans="2:5">
      <c r="B90" s="34">
        <v>79</v>
      </c>
      <c r="C90" s="34" t="s">
        <v>643</v>
      </c>
      <c r="D90" s="214">
        <v>87</v>
      </c>
      <c r="E90" s="211">
        <v>92</v>
      </c>
    </row>
    <row r="91" spans="2:5">
      <c r="B91" s="34">
        <v>80</v>
      </c>
      <c r="C91" s="34" t="s">
        <v>15</v>
      </c>
      <c r="D91" s="214">
        <v>97</v>
      </c>
      <c r="E91" s="211">
        <v>73</v>
      </c>
    </row>
    <row r="92" spans="2:5">
      <c r="B92" s="34">
        <v>81</v>
      </c>
      <c r="C92" s="34" t="s">
        <v>16</v>
      </c>
      <c r="D92" s="214">
        <v>74</v>
      </c>
      <c r="E92" s="211">
        <v>76</v>
      </c>
    </row>
    <row r="93" spans="2:5">
      <c r="B93" s="34">
        <v>82</v>
      </c>
      <c r="C93" s="34" t="s">
        <v>651</v>
      </c>
      <c r="D93" s="214">
        <v>78</v>
      </c>
      <c r="E93" s="211">
        <v>81</v>
      </c>
    </row>
    <row r="94" spans="2:5">
      <c r="B94" s="34">
        <v>83</v>
      </c>
      <c r="C94" s="34" t="s">
        <v>652</v>
      </c>
      <c r="D94" s="214">
        <v>125</v>
      </c>
      <c r="E94" s="211">
        <v>110</v>
      </c>
    </row>
    <row r="95" spans="2:5">
      <c r="B95" s="34">
        <v>84</v>
      </c>
      <c r="C95" s="34" t="s">
        <v>17</v>
      </c>
      <c r="D95" s="214">
        <v>95</v>
      </c>
      <c r="E95" s="211">
        <v>77</v>
      </c>
    </row>
    <row r="96" spans="2:5">
      <c r="B96" s="34">
        <v>85</v>
      </c>
      <c r="C96" s="34" t="s">
        <v>19</v>
      </c>
      <c r="D96" s="214">
        <v>104</v>
      </c>
      <c r="E96" s="211">
        <v>98</v>
      </c>
    </row>
    <row r="97" spans="2:5">
      <c r="B97" s="34">
        <v>86</v>
      </c>
      <c r="C97" s="34" t="s">
        <v>20</v>
      </c>
      <c r="D97" s="214">
        <v>94</v>
      </c>
      <c r="E97" s="211">
        <v>80</v>
      </c>
    </row>
    <row r="98" spans="2:5">
      <c r="B98" s="34">
        <v>87</v>
      </c>
      <c r="C98" s="34" t="s">
        <v>21</v>
      </c>
      <c r="D98" s="214">
        <v>88</v>
      </c>
      <c r="E98" s="211">
        <v>98</v>
      </c>
    </row>
    <row r="99" spans="2:5">
      <c r="B99" s="34">
        <v>88</v>
      </c>
      <c r="C99" s="34" t="s">
        <v>653</v>
      </c>
      <c r="D99" s="214">
        <v>86</v>
      </c>
      <c r="E99" s="211">
        <v>86</v>
      </c>
    </row>
    <row r="100" spans="2:5">
      <c r="B100" s="34">
        <v>89</v>
      </c>
      <c r="C100" s="34" t="s">
        <v>654</v>
      </c>
      <c r="D100" s="214">
        <v>69</v>
      </c>
      <c r="E100" s="211">
        <v>69</v>
      </c>
    </row>
    <row r="101" spans="2:5">
      <c r="B101" s="34">
        <v>90</v>
      </c>
      <c r="C101" s="34" t="s">
        <v>24</v>
      </c>
      <c r="D101" s="214">
        <v>78</v>
      </c>
      <c r="E101" s="211">
        <v>78</v>
      </c>
    </row>
    <row r="102" spans="2:5">
      <c r="B102" s="34">
        <v>91</v>
      </c>
      <c r="C102" s="34" t="s">
        <v>655</v>
      </c>
      <c r="D102" s="214">
        <v>86</v>
      </c>
      <c r="E102" s="211">
        <v>86</v>
      </c>
    </row>
    <row r="103" spans="2:5">
      <c r="B103" s="34">
        <v>92</v>
      </c>
      <c r="C103" s="34" t="s">
        <v>26</v>
      </c>
      <c r="D103" s="214">
        <v>61</v>
      </c>
      <c r="E103" s="211">
        <v>65</v>
      </c>
    </row>
    <row r="104" spans="2:5">
      <c r="B104" s="34">
        <v>93</v>
      </c>
      <c r="C104" s="34" t="s">
        <v>656</v>
      </c>
      <c r="D104" s="214">
        <v>57</v>
      </c>
      <c r="E104" s="211">
        <v>70</v>
      </c>
    </row>
    <row r="105" spans="2:5">
      <c r="B105" s="34">
        <v>94</v>
      </c>
      <c r="C105" s="34" t="s">
        <v>659</v>
      </c>
      <c r="D105" s="214">
        <v>104</v>
      </c>
      <c r="E105" s="211">
        <v>104</v>
      </c>
    </row>
    <row r="106" spans="2:5">
      <c r="B106" s="34">
        <v>95</v>
      </c>
      <c r="C106" s="34" t="s">
        <v>28</v>
      </c>
      <c r="D106" s="214">
        <v>68</v>
      </c>
      <c r="E106" s="211">
        <v>68</v>
      </c>
    </row>
    <row r="107" spans="2:5">
      <c r="B107" s="34">
        <v>96</v>
      </c>
      <c r="C107" s="34" t="s">
        <v>660</v>
      </c>
      <c r="D107" s="214">
        <v>95</v>
      </c>
      <c r="E107" s="211">
        <v>71</v>
      </c>
    </row>
    <row r="108" spans="2:5">
      <c r="B108" s="34">
        <v>97</v>
      </c>
      <c r="C108" s="34" t="s">
        <v>31</v>
      </c>
      <c r="D108" s="214">
        <v>71</v>
      </c>
      <c r="E108" s="211">
        <v>71</v>
      </c>
    </row>
    <row r="109" spans="2:5">
      <c r="B109" s="34">
        <v>98</v>
      </c>
      <c r="C109" s="34" t="s">
        <v>562</v>
      </c>
      <c r="D109" s="214">
        <v>85</v>
      </c>
      <c r="E109" s="211">
        <v>71</v>
      </c>
    </row>
    <row r="110" spans="2:5">
      <c r="B110" s="34">
        <v>99</v>
      </c>
      <c r="C110" s="34" t="s">
        <v>658</v>
      </c>
      <c r="D110" s="214">
        <v>105</v>
      </c>
      <c r="E110" s="211">
        <v>108</v>
      </c>
    </row>
    <row r="111" spans="2:5">
      <c r="B111" s="34">
        <v>100</v>
      </c>
      <c r="C111" s="34" t="s">
        <v>661</v>
      </c>
      <c r="D111" s="214">
        <v>112</v>
      </c>
      <c r="E111" s="211">
        <v>104</v>
      </c>
    </row>
    <row r="112" spans="2:5">
      <c r="B112" s="34">
        <v>101</v>
      </c>
      <c r="C112" s="34" t="s">
        <v>662</v>
      </c>
      <c r="D112" s="214">
        <v>85</v>
      </c>
      <c r="E112" s="211">
        <v>87</v>
      </c>
    </row>
    <row r="113" spans="2:5">
      <c r="B113" s="34">
        <v>102</v>
      </c>
      <c r="C113" s="34" t="s">
        <v>32</v>
      </c>
      <c r="D113" s="214">
        <v>85</v>
      </c>
      <c r="E113" s="211">
        <v>91</v>
      </c>
    </row>
    <row r="114" spans="2:5">
      <c r="B114" s="34">
        <v>103</v>
      </c>
      <c r="C114" s="34" t="s">
        <v>221</v>
      </c>
      <c r="D114" s="214">
        <v>105</v>
      </c>
      <c r="E114" s="211">
        <v>86</v>
      </c>
    </row>
    <row r="115" spans="2:5">
      <c r="B115" s="34">
        <v>104</v>
      </c>
      <c r="C115" s="34" t="s">
        <v>665</v>
      </c>
      <c r="D115" s="214">
        <v>81</v>
      </c>
      <c r="E115" s="211">
        <v>81</v>
      </c>
    </row>
    <row r="116" spans="2:5">
      <c r="B116" s="34">
        <v>105</v>
      </c>
      <c r="C116" s="34" t="s">
        <v>563</v>
      </c>
      <c r="D116" s="214">
        <v>77</v>
      </c>
      <c r="E116" s="211">
        <v>77</v>
      </c>
    </row>
    <row r="117" spans="2:5">
      <c r="B117" s="34">
        <v>106</v>
      </c>
      <c r="C117" s="34" t="s">
        <v>564</v>
      </c>
      <c r="D117" s="214">
        <v>86</v>
      </c>
      <c r="E117" s="211">
        <v>84</v>
      </c>
    </row>
    <row r="118" spans="2:5">
      <c r="B118" s="34">
        <v>107</v>
      </c>
      <c r="C118" s="34" t="s">
        <v>39</v>
      </c>
      <c r="D118" s="214">
        <v>31</v>
      </c>
      <c r="E118" s="211">
        <v>32</v>
      </c>
    </row>
    <row r="119" spans="2:5">
      <c r="B119" s="34">
        <v>108</v>
      </c>
      <c r="C119" s="34" t="s">
        <v>670</v>
      </c>
      <c r="D119" s="214">
        <v>57</v>
      </c>
      <c r="E119" s="211">
        <v>49</v>
      </c>
    </row>
    <row r="120" spans="2:5">
      <c r="B120" s="34">
        <v>109</v>
      </c>
      <c r="C120" s="34" t="s">
        <v>671</v>
      </c>
      <c r="D120" s="214">
        <v>86</v>
      </c>
      <c r="E120" s="211">
        <v>86</v>
      </c>
    </row>
    <row r="121" spans="2:5">
      <c r="B121" s="34">
        <v>110</v>
      </c>
      <c r="C121" s="34" t="s">
        <v>185</v>
      </c>
      <c r="D121" s="214">
        <v>67</v>
      </c>
      <c r="E121" s="211">
        <v>56</v>
      </c>
    </row>
    <row r="122" spans="2:5">
      <c r="B122" s="34">
        <v>111</v>
      </c>
      <c r="C122" s="34" t="s">
        <v>669</v>
      </c>
      <c r="D122" s="214">
        <v>109</v>
      </c>
      <c r="E122" s="211">
        <v>96</v>
      </c>
    </row>
    <row r="123" spans="2:5">
      <c r="B123" s="34">
        <v>112</v>
      </c>
      <c r="C123" s="34" t="s">
        <v>668</v>
      </c>
      <c r="D123" s="214">
        <v>63</v>
      </c>
      <c r="E123" s="211">
        <v>63</v>
      </c>
    </row>
    <row r="124" spans="2:5">
      <c r="B124" s="34">
        <v>113</v>
      </c>
      <c r="C124" s="34" t="s">
        <v>41</v>
      </c>
      <c r="D124" s="214">
        <v>82</v>
      </c>
      <c r="E124" s="211">
        <v>69</v>
      </c>
    </row>
    <row r="125" spans="2:5">
      <c r="B125" s="34">
        <v>114</v>
      </c>
      <c r="C125" s="34" t="s">
        <v>673</v>
      </c>
      <c r="D125" s="214">
        <v>75</v>
      </c>
      <c r="E125" s="211">
        <v>83</v>
      </c>
    </row>
    <row r="126" spans="2:5">
      <c r="B126" s="34">
        <v>115</v>
      </c>
      <c r="C126" s="34" t="s">
        <v>674</v>
      </c>
      <c r="D126" s="214">
        <v>120</v>
      </c>
      <c r="E126" s="211">
        <v>98</v>
      </c>
    </row>
    <row r="127" spans="2:5">
      <c r="B127" s="34">
        <v>116</v>
      </c>
      <c r="C127" s="34" t="s">
        <v>42</v>
      </c>
      <c r="D127" s="214">
        <v>47</v>
      </c>
      <c r="E127" s="211">
        <v>47</v>
      </c>
    </row>
    <row r="128" spans="2:5">
      <c r="B128" s="34">
        <v>117</v>
      </c>
      <c r="C128" s="34" t="s">
        <v>50</v>
      </c>
      <c r="D128" s="214">
        <v>120</v>
      </c>
      <c r="E128" s="211">
        <v>110</v>
      </c>
    </row>
    <row r="129" spans="2:5">
      <c r="B129" s="34">
        <v>118</v>
      </c>
      <c r="C129" s="34" t="s">
        <v>675</v>
      </c>
      <c r="D129" s="214">
        <v>66</v>
      </c>
      <c r="E129" s="211">
        <v>53</v>
      </c>
    </row>
    <row r="130" spans="2:5">
      <c r="B130" s="34">
        <v>119</v>
      </c>
      <c r="C130" s="34" t="s">
        <v>235</v>
      </c>
      <c r="D130" s="214">
        <v>120</v>
      </c>
      <c r="E130" s="211">
        <v>110</v>
      </c>
    </row>
    <row r="131" spans="2:5">
      <c r="B131" s="34">
        <v>120</v>
      </c>
      <c r="C131" s="34" t="s">
        <v>676</v>
      </c>
      <c r="D131" s="214">
        <v>67</v>
      </c>
      <c r="E131" s="211">
        <v>77</v>
      </c>
    </row>
    <row r="132" spans="2:5">
      <c r="B132" s="34">
        <v>121</v>
      </c>
      <c r="C132" s="34" t="s">
        <v>565</v>
      </c>
      <c r="D132" s="214">
        <v>105</v>
      </c>
      <c r="E132" s="211">
        <v>107</v>
      </c>
    </row>
    <row r="133" spans="2:5">
      <c r="B133" s="34">
        <v>122</v>
      </c>
      <c r="C133" s="34" t="s">
        <v>566</v>
      </c>
      <c r="D133" s="214">
        <v>84</v>
      </c>
      <c r="E133" s="211">
        <v>82</v>
      </c>
    </row>
    <row r="134" spans="2:5">
      <c r="B134" s="34">
        <v>123</v>
      </c>
      <c r="C134" s="34" t="s">
        <v>54</v>
      </c>
      <c r="D134" s="214">
        <v>66</v>
      </c>
      <c r="E134" s="211">
        <v>66</v>
      </c>
    </row>
    <row r="135" spans="2:5">
      <c r="B135" s="34">
        <v>124</v>
      </c>
      <c r="C135" s="34" t="s">
        <v>679</v>
      </c>
      <c r="D135" s="214">
        <v>64</v>
      </c>
      <c r="E135" s="211">
        <v>64</v>
      </c>
    </row>
    <row r="136" spans="2:5">
      <c r="B136" s="34">
        <v>125</v>
      </c>
      <c r="C136" s="34" t="s">
        <v>567</v>
      </c>
      <c r="D136" s="214">
        <v>83</v>
      </c>
      <c r="E136" s="211">
        <v>62</v>
      </c>
    </row>
    <row r="137" spans="2:5">
      <c r="B137" s="34">
        <v>126</v>
      </c>
      <c r="C137" s="34" t="s">
        <v>57</v>
      </c>
      <c r="D137" s="214">
        <v>87</v>
      </c>
      <c r="E137" s="211">
        <v>96</v>
      </c>
    </row>
    <row r="138" spans="2:5">
      <c r="B138" s="34">
        <v>127</v>
      </c>
      <c r="C138" s="34" t="s">
        <v>141</v>
      </c>
      <c r="D138" s="214">
        <v>78</v>
      </c>
      <c r="E138" s="211">
        <v>82</v>
      </c>
    </row>
    <row r="139" spans="2:5">
      <c r="B139" s="34">
        <v>128</v>
      </c>
      <c r="C139" s="34" t="s">
        <v>681</v>
      </c>
      <c r="D139" s="214">
        <v>78</v>
      </c>
      <c r="E139" s="211">
        <v>66</v>
      </c>
    </row>
    <row r="140" spans="2:5">
      <c r="B140" s="34">
        <v>129</v>
      </c>
      <c r="C140" s="34" t="s">
        <v>60</v>
      </c>
      <c r="D140" s="214">
        <v>105</v>
      </c>
      <c r="E140" s="211">
        <v>101</v>
      </c>
    </row>
    <row r="141" spans="2:5">
      <c r="B141" s="34">
        <v>130</v>
      </c>
      <c r="C141" s="34" t="s">
        <v>682</v>
      </c>
      <c r="D141" s="214">
        <v>63</v>
      </c>
      <c r="E141" s="211">
        <v>63</v>
      </c>
    </row>
    <row r="142" spans="2:5">
      <c r="B142" s="34">
        <v>131</v>
      </c>
      <c r="C142" s="34" t="s">
        <v>62</v>
      </c>
      <c r="D142" s="214">
        <v>70</v>
      </c>
      <c r="E142" s="211">
        <v>74</v>
      </c>
    </row>
    <row r="143" spans="2:5">
      <c r="B143" s="34">
        <v>132</v>
      </c>
      <c r="C143" s="34" t="s">
        <v>595</v>
      </c>
      <c r="D143" s="214">
        <v>105</v>
      </c>
      <c r="E143" s="211">
        <v>104</v>
      </c>
    </row>
    <row r="144" spans="2:5">
      <c r="B144" s="34">
        <v>133</v>
      </c>
      <c r="C144" s="34" t="s">
        <v>63</v>
      </c>
      <c r="D144" s="214">
        <v>77</v>
      </c>
      <c r="E144" s="211">
        <v>79</v>
      </c>
    </row>
    <row r="145" spans="2:5">
      <c r="B145" s="34">
        <v>134</v>
      </c>
      <c r="C145" s="34" t="s">
        <v>683</v>
      </c>
      <c r="D145" s="214">
        <v>92</v>
      </c>
      <c r="E145" s="211">
        <v>78</v>
      </c>
    </row>
    <row r="146" spans="2:5">
      <c r="B146" s="34">
        <v>135</v>
      </c>
      <c r="C146" s="34" t="s">
        <v>684</v>
      </c>
      <c r="D146" s="214">
        <v>60</v>
      </c>
      <c r="E146" s="211">
        <v>60</v>
      </c>
    </row>
    <row r="147" spans="2:5">
      <c r="B147" s="34">
        <v>136</v>
      </c>
      <c r="C147" s="34" t="s">
        <v>66</v>
      </c>
      <c r="D147" s="214">
        <v>95</v>
      </c>
      <c r="E147" s="211">
        <v>95</v>
      </c>
    </row>
    <row r="148" spans="2:5">
      <c r="B148" s="34">
        <v>137</v>
      </c>
      <c r="C148" s="34" t="s">
        <v>685</v>
      </c>
      <c r="D148" s="214">
        <v>67</v>
      </c>
      <c r="E148" s="211">
        <v>72</v>
      </c>
    </row>
    <row r="149" spans="2:5">
      <c r="B149" s="34">
        <v>138</v>
      </c>
      <c r="C149" s="34" t="s">
        <v>186</v>
      </c>
      <c r="D149" s="214">
        <v>53</v>
      </c>
      <c r="E149" s="211">
        <v>58</v>
      </c>
    </row>
    <row r="150" spans="2:5">
      <c r="B150" s="34">
        <v>139</v>
      </c>
      <c r="C150" s="34" t="s">
        <v>68</v>
      </c>
      <c r="D150" s="214">
        <v>64</v>
      </c>
      <c r="E150" s="211">
        <v>64</v>
      </c>
    </row>
    <row r="151" spans="2:5">
      <c r="B151" s="34">
        <v>140</v>
      </c>
      <c r="C151" s="34" t="s">
        <v>680</v>
      </c>
      <c r="D151" s="214">
        <v>88</v>
      </c>
      <c r="E151" s="211">
        <v>80</v>
      </c>
    </row>
    <row r="152" spans="2:5">
      <c r="B152" s="34">
        <v>141</v>
      </c>
      <c r="C152" s="34" t="s">
        <v>69</v>
      </c>
      <c r="D152" s="214">
        <v>83</v>
      </c>
      <c r="E152" s="211">
        <v>83</v>
      </c>
    </row>
    <row r="153" spans="2:5">
      <c r="B153" s="34">
        <v>142</v>
      </c>
      <c r="C153" s="34" t="s">
        <v>70</v>
      </c>
      <c r="D153" s="214">
        <v>72</v>
      </c>
      <c r="E153" s="211">
        <v>61</v>
      </c>
    </row>
    <row r="154" spans="2:5">
      <c r="B154" s="34">
        <v>143</v>
      </c>
      <c r="C154" s="34" t="s">
        <v>686</v>
      </c>
      <c r="D154" s="214">
        <v>58</v>
      </c>
      <c r="E154" s="211">
        <v>58</v>
      </c>
    </row>
    <row r="155" spans="2:5">
      <c r="B155" s="34">
        <v>144</v>
      </c>
      <c r="C155" s="34" t="s">
        <v>72</v>
      </c>
      <c r="D155" s="214">
        <v>63</v>
      </c>
      <c r="E155" s="211">
        <v>53</v>
      </c>
    </row>
    <row r="156" spans="2:5">
      <c r="B156" s="34">
        <v>145</v>
      </c>
      <c r="C156" s="34" t="s">
        <v>73</v>
      </c>
      <c r="D156" s="214">
        <v>79</v>
      </c>
      <c r="E156" s="211">
        <v>71</v>
      </c>
    </row>
    <row r="157" spans="2:5">
      <c r="B157" s="34">
        <v>146</v>
      </c>
      <c r="C157" s="34" t="s">
        <v>687</v>
      </c>
      <c r="D157" s="214">
        <v>98</v>
      </c>
      <c r="E157" s="211">
        <v>103</v>
      </c>
    </row>
    <row r="158" spans="2:5">
      <c r="B158" s="34">
        <v>147</v>
      </c>
      <c r="C158" s="34" t="s">
        <v>688</v>
      </c>
      <c r="D158" s="214">
        <v>92</v>
      </c>
      <c r="E158" s="211">
        <v>95</v>
      </c>
    </row>
    <row r="159" spans="2:5">
      <c r="B159" s="34">
        <v>148</v>
      </c>
      <c r="C159" s="34" t="s">
        <v>689</v>
      </c>
      <c r="D159" s="214">
        <v>88</v>
      </c>
      <c r="E159" s="211">
        <v>97</v>
      </c>
    </row>
    <row r="160" spans="2:5">
      <c r="B160" s="34">
        <v>149</v>
      </c>
      <c r="C160" s="34" t="s">
        <v>74</v>
      </c>
      <c r="D160" s="214">
        <v>66</v>
      </c>
      <c r="E160" s="211">
        <v>66</v>
      </c>
    </row>
    <row r="161" spans="2:5">
      <c r="B161" s="34">
        <v>150</v>
      </c>
      <c r="C161" s="34" t="s">
        <v>77</v>
      </c>
      <c r="D161" s="214">
        <v>73</v>
      </c>
      <c r="E161" s="211">
        <v>73</v>
      </c>
    </row>
    <row r="162" spans="2:5">
      <c r="B162" s="34">
        <v>151</v>
      </c>
      <c r="C162" s="34" t="s">
        <v>78</v>
      </c>
      <c r="D162" s="214">
        <v>78</v>
      </c>
      <c r="E162" s="211">
        <v>59</v>
      </c>
    </row>
    <row r="163" spans="2:5">
      <c r="B163" s="34">
        <v>152</v>
      </c>
      <c r="C163" s="34" t="s">
        <v>79</v>
      </c>
      <c r="D163" s="214">
        <v>90</v>
      </c>
      <c r="E163" s="211">
        <v>61</v>
      </c>
    </row>
    <row r="164" spans="2:5">
      <c r="B164" s="34">
        <v>153</v>
      </c>
      <c r="C164" s="34" t="s">
        <v>678</v>
      </c>
      <c r="D164" s="214">
        <v>50</v>
      </c>
      <c r="E164" s="211">
        <v>53</v>
      </c>
    </row>
    <row r="165" spans="2:5">
      <c r="B165" s="34">
        <v>154</v>
      </c>
      <c r="C165" s="34" t="s">
        <v>690</v>
      </c>
      <c r="D165" s="214">
        <v>89</v>
      </c>
      <c r="E165" s="211">
        <v>80</v>
      </c>
    </row>
    <row r="166" spans="2:5">
      <c r="B166" s="34">
        <v>155</v>
      </c>
      <c r="C166" s="34" t="s">
        <v>691</v>
      </c>
      <c r="D166" s="214">
        <v>119</v>
      </c>
      <c r="E166" s="211">
        <v>110</v>
      </c>
    </row>
    <row r="167" spans="2:5">
      <c r="B167" s="34">
        <v>156</v>
      </c>
      <c r="C167" s="34" t="s">
        <v>84</v>
      </c>
      <c r="D167" s="214">
        <v>90</v>
      </c>
      <c r="E167" s="211">
        <v>83</v>
      </c>
    </row>
    <row r="168" spans="2:5">
      <c r="B168" s="34">
        <v>157</v>
      </c>
      <c r="C168" s="34" t="s">
        <v>85</v>
      </c>
      <c r="D168" s="214">
        <v>48</v>
      </c>
      <c r="E168" s="211">
        <v>48</v>
      </c>
    </row>
    <row r="169" spans="2:5">
      <c r="B169" s="34">
        <v>158</v>
      </c>
      <c r="C169" s="34" t="s">
        <v>86</v>
      </c>
      <c r="D169" s="214">
        <v>91</v>
      </c>
      <c r="E169" s="211">
        <v>77</v>
      </c>
    </row>
    <row r="170" spans="2:5">
      <c r="B170" s="34">
        <v>159</v>
      </c>
      <c r="C170" s="34" t="s">
        <v>87</v>
      </c>
      <c r="D170" s="214">
        <v>90</v>
      </c>
      <c r="E170" s="211">
        <v>90</v>
      </c>
    </row>
    <row r="171" spans="2:5">
      <c r="B171" s="34">
        <v>160</v>
      </c>
      <c r="C171" s="34" t="s">
        <v>695</v>
      </c>
      <c r="D171" s="214">
        <v>91</v>
      </c>
      <c r="E171" s="211">
        <v>98</v>
      </c>
    </row>
    <row r="172" spans="2:5">
      <c r="B172" s="34">
        <v>161</v>
      </c>
      <c r="C172" s="34" t="s">
        <v>89</v>
      </c>
      <c r="D172" s="214">
        <v>71</v>
      </c>
      <c r="E172" s="211">
        <v>68</v>
      </c>
    </row>
    <row r="173" spans="2:5">
      <c r="B173" s="34">
        <v>162</v>
      </c>
      <c r="C173" s="34" t="s">
        <v>90</v>
      </c>
      <c r="D173" s="214">
        <v>86</v>
      </c>
      <c r="E173" s="211">
        <v>94</v>
      </c>
    </row>
    <row r="174" spans="2:5">
      <c r="B174" s="34">
        <v>163</v>
      </c>
      <c r="C174" s="34" t="s">
        <v>569</v>
      </c>
      <c r="D174" s="214">
        <v>99</v>
      </c>
      <c r="E174" s="211">
        <v>99</v>
      </c>
    </row>
    <row r="175" spans="2:5">
      <c r="B175" s="34">
        <v>164</v>
      </c>
      <c r="C175" s="34" t="s">
        <v>696</v>
      </c>
      <c r="D175" s="214">
        <v>63</v>
      </c>
      <c r="E175" s="211">
        <v>71</v>
      </c>
    </row>
    <row r="176" spans="2:5">
      <c r="B176" s="34">
        <v>165</v>
      </c>
      <c r="C176" s="34" t="s">
        <v>148</v>
      </c>
      <c r="D176" s="214">
        <v>71</v>
      </c>
      <c r="E176" s="211">
        <v>71</v>
      </c>
    </row>
    <row r="177" spans="2:5">
      <c r="B177" s="34">
        <v>166</v>
      </c>
      <c r="C177" s="34" t="s">
        <v>91</v>
      </c>
      <c r="D177" s="214">
        <v>96</v>
      </c>
      <c r="E177" s="211">
        <v>79</v>
      </c>
    </row>
    <row r="178" spans="2:5">
      <c r="B178" s="34">
        <v>167</v>
      </c>
      <c r="C178" s="34" t="s">
        <v>92</v>
      </c>
      <c r="D178" s="214">
        <v>107</v>
      </c>
      <c r="E178" s="211">
        <v>110</v>
      </c>
    </row>
    <row r="179" spans="2:5">
      <c r="B179" s="34">
        <v>168</v>
      </c>
      <c r="C179" s="34" t="s">
        <v>697</v>
      </c>
      <c r="D179" s="214">
        <v>99</v>
      </c>
      <c r="E179" s="211">
        <v>94</v>
      </c>
    </row>
    <row r="180" spans="2:5">
      <c r="B180" s="34">
        <v>169</v>
      </c>
      <c r="C180" s="34" t="s">
        <v>698</v>
      </c>
      <c r="D180" s="214">
        <v>53</v>
      </c>
      <c r="E180" s="211">
        <v>66</v>
      </c>
    </row>
    <row r="181" spans="2:5">
      <c r="B181" s="34">
        <v>170</v>
      </c>
      <c r="C181" s="34" t="s">
        <v>699</v>
      </c>
      <c r="D181" s="214">
        <v>89</v>
      </c>
      <c r="E181" s="211">
        <v>86</v>
      </c>
    </row>
    <row r="182" spans="2:5">
      <c r="B182" s="34">
        <v>171</v>
      </c>
      <c r="C182" s="34" t="s">
        <v>96</v>
      </c>
      <c r="D182" s="214">
        <v>81</v>
      </c>
      <c r="E182" s="211">
        <v>81</v>
      </c>
    </row>
    <row r="183" spans="2:5">
      <c r="B183" s="34">
        <v>172</v>
      </c>
      <c r="C183" s="34" t="s">
        <v>700</v>
      </c>
      <c r="D183" s="214">
        <v>105</v>
      </c>
      <c r="E183" s="211">
        <v>92</v>
      </c>
    </row>
    <row r="184" spans="2:5">
      <c r="B184" s="34">
        <v>173</v>
      </c>
      <c r="C184" s="34" t="s">
        <v>98</v>
      </c>
      <c r="D184" s="214">
        <v>105</v>
      </c>
      <c r="E184" s="211">
        <v>110</v>
      </c>
    </row>
    <row r="185" spans="2:5">
      <c r="B185" s="34">
        <v>174</v>
      </c>
      <c r="C185" s="34" t="s">
        <v>701</v>
      </c>
      <c r="D185" s="214">
        <v>90</v>
      </c>
      <c r="E185" s="211">
        <v>83</v>
      </c>
    </row>
    <row r="186" spans="2:5">
      <c r="B186" s="34">
        <v>175</v>
      </c>
      <c r="C186" s="34" t="s">
        <v>101</v>
      </c>
      <c r="D186" s="214">
        <v>74</v>
      </c>
      <c r="E186" s="211">
        <v>60</v>
      </c>
    </row>
    <row r="187" spans="2:5">
      <c r="B187" s="34">
        <v>176</v>
      </c>
      <c r="C187" s="34" t="s">
        <v>102</v>
      </c>
      <c r="D187" s="214">
        <v>85</v>
      </c>
      <c r="E187" s="211">
        <v>87</v>
      </c>
    </row>
    <row r="188" spans="2:5">
      <c r="B188" s="34">
        <v>177</v>
      </c>
      <c r="C188" s="34" t="s">
        <v>703</v>
      </c>
      <c r="D188" s="214">
        <v>76</v>
      </c>
      <c r="E188" s="211">
        <v>76</v>
      </c>
    </row>
    <row r="189" spans="2:5">
      <c r="B189" s="34">
        <v>178</v>
      </c>
      <c r="C189" s="34" t="s">
        <v>704</v>
      </c>
      <c r="D189" s="214">
        <v>108</v>
      </c>
      <c r="E189" s="211">
        <v>98</v>
      </c>
    </row>
    <row r="190" spans="2:5">
      <c r="B190" s="34">
        <v>179</v>
      </c>
      <c r="C190" s="34" t="s">
        <v>105</v>
      </c>
      <c r="D190" s="214">
        <v>92</v>
      </c>
      <c r="E190" s="211">
        <v>86</v>
      </c>
    </row>
    <row r="191" spans="2:5">
      <c r="B191" s="34">
        <v>180</v>
      </c>
      <c r="C191" s="34" t="s">
        <v>705</v>
      </c>
      <c r="D191" s="214">
        <v>70</v>
      </c>
      <c r="E191" s="211">
        <v>68</v>
      </c>
    </row>
    <row r="192" spans="2:5">
      <c r="B192" s="34">
        <v>181</v>
      </c>
      <c r="C192" s="34" t="s">
        <v>571</v>
      </c>
      <c r="D192" s="214">
        <v>105</v>
      </c>
      <c r="E192" s="211">
        <v>95</v>
      </c>
    </row>
    <row r="193" spans="2:5">
      <c r="B193" s="34">
        <v>182</v>
      </c>
      <c r="C193" s="34" t="s">
        <v>107</v>
      </c>
      <c r="D193" s="214">
        <v>84</v>
      </c>
      <c r="E193" s="211">
        <v>89</v>
      </c>
    </row>
    <row r="194" spans="2:5">
      <c r="B194" s="34">
        <v>183</v>
      </c>
      <c r="C194" s="34" t="s">
        <v>108</v>
      </c>
      <c r="D194" s="214">
        <v>120</v>
      </c>
      <c r="E194" s="211">
        <v>110</v>
      </c>
    </row>
    <row r="195" spans="2:5">
      <c r="B195" s="34">
        <v>184</v>
      </c>
      <c r="C195" s="34" t="s">
        <v>596</v>
      </c>
      <c r="D195" s="214">
        <v>103</v>
      </c>
      <c r="E195" s="211">
        <v>103</v>
      </c>
    </row>
    <row r="196" spans="2:5">
      <c r="B196" s="34">
        <v>185</v>
      </c>
      <c r="C196" s="34" t="s">
        <v>706</v>
      </c>
      <c r="D196" s="214">
        <v>73</v>
      </c>
      <c r="E196" s="211">
        <v>78</v>
      </c>
    </row>
    <row r="197" spans="2:5">
      <c r="B197" s="34">
        <v>186</v>
      </c>
      <c r="C197" s="34" t="s">
        <v>707</v>
      </c>
      <c r="D197" s="214">
        <v>76</v>
      </c>
      <c r="E197" s="211">
        <v>81</v>
      </c>
    </row>
    <row r="198" spans="2:5">
      <c r="B198" s="34">
        <v>187</v>
      </c>
      <c r="C198" s="34" t="s">
        <v>702</v>
      </c>
      <c r="D198" s="214">
        <v>105</v>
      </c>
      <c r="E198" s="211">
        <v>105</v>
      </c>
    </row>
    <row r="199" spans="2:5">
      <c r="B199" s="34">
        <v>188</v>
      </c>
      <c r="C199" s="34" t="s">
        <v>709</v>
      </c>
      <c r="D199" s="214">
        <v>25</v>
      </c>
      <c r="E199" s="211">
        <v>25</v>
      </c>
    </row>
    <row r="200" spans="2:5">
      <c r="B200" s="34">
        <v>189</v>
      </c>
      <c r="C200" s="34" t="s">
        <v>725</v>
      </c>
      <c r="D200" s="214">
        <v>54</v>
      </c>
      <c r="E200" s="211">
        <v>56</v>
      </c>
    </row>
    <row r="201" spans="2:5">
      <c r="B201" s="34">
        <v>190</v>
      </c>
      <c r="C201" s="34" t="s">
        <v>726</v>
      </c>
      <c r="D201" s="214">
        <v>120</v>
      </c>
      <c r="E201" s="211">
        <v>72</v>
      </c>
    </row>
    <row r="202" spans="2:5">
      <c r="B202" s="34">
        <v>191</v>
      </c>
      <c r="C202" s="34" t="s">
        <v>710</v>
      </c>
      <c r="D202" s="214">
        <v>78</v>
      </c>
      <c r="E202" s="211">
        <v>76</v>
      </c>
    </row>
    <row r="203" spans="2:5">
      <c r="B203" s="34">
        <v>192</v>
      </c>
      <c r="C203" s="34" t="s">
        <v>111</v>
      </c>
      <c r="D203" s="214">
        <v>62</v>
      </c>
      <c r="E203" s="211">
        <v>62</v>
      </c>
    </row>
    <row r="204" spans="2:5">
      <c r="B204" s="34">
        <v>193</v>
      </c>
      <c r="C204" s="34" t="s">
        <v>708</v>
      </c>
      <c r="D204" s="214">
        <v>88</v>
      </c>
      <c r="E204" s="211">
        <v>89</v>
      </c>
    </row>
    <row r="205" spans="2:5">
      <c r="B205" s="34">
        <v>194</v>
      </c>
      <c r="C205" s="34" t="s">
        <v>112</v>
      </c>
      <c r="D205" s="214">
        <v>82</v>
      </c>
      <c r="E205" s="211">
        <v>55</v>
      </c>
    </row>
    <row r="206" spans="2:5">
      <c r="B206" s="34">
        <v>195</v>
      </c>
      <c r="C206" s="34" t="s">
        <v>727</v>
      </c>
      <c r="D206" s="214">
        <v>112</v>
      </c>
      <c r="E206" s="211">
        <v>101</v>
      </c>
    </row>
    <row r="207" spans="2:5">
      <c r="B207" s="34">
        <v>196</v>
      </c>
      <c r="C207" s="34" t="s">
        <v>728</v>
      </c>
      <c r="D207" s="214">
        <v>120</v>
      </c>
      <c r="E207" s="211">
        <v>110</v>
      </c>
    </row>
    <row r="208" spans="2:5">
      <c r="B208" s="34">
        <v>197</v>
      </c>
      <c r="C208" s="34" t="s">
        <v>712</v>
      </c>
      <c r="D208" s="214">
        <v>87</v>
      </c>
      <c r="E208" s="211">
        <v>67</v>
      </c>
    </row>
    <row r="209" spans="2:5">
      <c r="B209" s="34">
        <v>198</v>
      </c>
      <c r="C209" s="34" t="s">
        <v>116</v>
      </c>
      <c r="D209" s="214">
        <v>82</v>
      </c>
      <c r="E209" s="211">
        <v>77</v>
      </c>
    </row>
    <row r="210" spans="2:5">
      <c r="B210" s="34">
        <v>199</v>
      </c>
      <c r="C210" s="34" t="s">
        <v>713</v>
      </c>
      <c r="D210" s="214">
        <v>61</v>
      </c>
      <c r="E210" s="211">
        <v>61</v>
      </c>
    </row>
    <row r="211" spans="2:5">
      <c r="B211" s="34">
        <v>200</v>
      </c>
      <c r="C211" s="34" t="s">
        <v>117</v>
      </c>
      <c r="D211" s="214">
        <v>75</v>
      </c>
      <c r="E211" s="211">
        <v>75</v>
      </c>
    </row>
    <row r="212" spans="2:5">
      <c r="B212" s="34">
        <v>201</v>
      </c>
      <c r="C212" s="34" t="s">
        <v>118</v>
      </c>
      <c r="D212" s="214">
        <v>78</v>
      </c>
      <c r="E212" s="211">
        <v>74</v>
      </c>
    </row>
    <row r="213" spans="2:5">
      <c r="B213" s="34">
        <v>202</v>
      </c>
      <c r="C213" s="34" t="s">
        <v>119</v>
      </c>
      <c r="D213" s="214">
        <v>63</v>
      </c>
      <c r="E213" s="211">
        <v>63</v>
      </c>
    </row>
    <row r="214" spans="2:5">
      <c r="B214" s="34">
        <v>203</v>
      </c>
      <c r="C214" s="34" t="s">
        <v>120</v>
      </c>
      <c r="D214" s="214">
        <v>92</v>
      </c>
      <c r="E214" s="211">
        <v>98</v>
      </c>
    </row>
    <row r="215" spans="2:5">
      <c r="B215" s="34">
        <v>204</v>
      </c>
      <c r="C215" s="34" t="s">
        <v>121</v>
      </c>
      <c r="D215" s="214">
        <v>59</v>
      </c>
      <c r="E215" s="211">
        <v>59</v>
      </c>
    </row>
    <row r="216" spans="2:5">
      <c r="B216" s="34">
        <v>205</v>
      </c>
      <c r="C216" s="34" t="s">
        <v>714</v>
      </c>
      <c r="D216" s="214">
        <v>99</v>
      </c>
      <c r="E216" s="211">
        <v>101</v>
      </c>
    </row>
    <row r="217" spans="2:5">
      <c r="B217" s="34">
        <v>206</v>
      </c>
      <c r="C217" s="34" t="s">
        <v>717</v>
      </c>
      <c r="D217" s="214">
        <v>62</v>
      </c>
      <c r="E217" s="211">
        <v>62</v>
      </c>
    </row>
    <row r="218" spans="2:5">
      <c r="B218" s="34">
        <v>207</v>
      </c>
      <c r="C218" s="34" t="s">
        <v>718</v>
      </c>
      <c r="D218" s="214">
        <v>50</v>
      </c>
      <c r="E218" s="211">
        <v>50</v>
      </c>
    </row>
    <row r="219" spans="2:5">
      <c r="B219" s="34">
        <v>208</v>
      </c>
      <c r="C219" s="34" t="s">
        <v>126</v>
      </c>
      <c r="D219" s="214">
        <v>120</v>
      </c>
      <c r="E219" s="211">
        <v>110</v>
      </c>
    </row>
    <row r="220" spans="2:5">
      <c r="B220" s="34">
        <v>209</v>
      </c>
      <c r="C220" s="34" t="s">
        <v>719</v>
      </c>
      <c r="D220" s="214">
        <v>105</v>
      </c>
      <c r="E220" s="211">
        <v>95</v>
      </c>
    </row>
    <row r="221" spans="2:5">
      <c r="B221" s="34">
        <v>210</v>
      </c>
      <c r="C221" s="34" t="s">
        <v>128</v>
      </c>
      <c r="D221" s="214">
        <v>46</v>
      </c>
      <c r="E221" s="211">
        <v>46</v>
      </c>
    </row>
    <row r="222" spans="2:5">
      <c r="B222" s="34">
        <v>211</v>
      </c>
      <c r="C222" s="34" t="s">
        <v>692</v>
      </c>
      <c r="D222" s="214">
        <v>72</v>
      </c>
      <c r="E222" s="211">
        <v>72</v>
      </c>
    </row>
    <row r="223" spans="2:5">
      <c r="B223" s="34">
        <v>212</v>
      </c>
      <c r="C223" s="34" t="s">
        <v>572</v>
      </c>
      <c r="D223" s="214">
        <v>86</v>
      </c>
      <c r="E223" s="211">
        <v>80</v>
      </c>
    </row>
    <row r="224" spans="2:5">
      <c r="B224" s="34">
        <v>213</v>
      </c>
      <c r="C224" s="34" t="s">
        <v>721</v>
      </c>
      <c r="D224" s="214">
        <v>118</v>
      </c>
      <c r="E224" s="211">
        <v>106</v>
      </c>
    </row>
    <row r="225" spans="2:5">
      <c r="B225" s="34">
        <v>214</v>
      </c>
      <c r="C225" s="34" t="s">
        <v>720</v>
      </c>
      <c r="D225" s="214">
        <v>105</v>
      </c>
      <c r="E225" s="211">
        <v>110</v>
      </c>
    </row>
    <row r="226" spans="2:5">
      <c r="B226" s="34">
        <v>215</v>
      </c>
      <c r="C226" s="34" t="s">
        <v>722</v>
      </c>
      <c r="D226" s="214">
        <v>117</v>
      </c>
      <c r="E226" s="211">
        <v>110</v>
      </c>
    </row>
    <row r="227" spans="2:5">
      <c r="B227" s="34">
        <v>216</v>
      </c>
      <c r="C227" s="34" t="s">
        <v>129</v>
      </c>
      <c r="D227" s="214">
        <v>68</v>
      </c>
      <c r="E227" s="211">
        <v>68</v>
      </c>
    </row>
    <row r="228" spans="2:5">
      <c r="B228" s="34">
        <v>217</v>
      </c>
      <c r="C228" s="34" t="s">
        <v>693</v>
      </c>
      <c r="D228" s="214">
        <v>66</v>
      </c>
      <c r="E228" s="211">
        <v>71</v>
      </c>
    </row>
    <row r="229" spans="2:5">
      <c r="B229" s="34">
        <v>218</v>
      </c>
      <c r="C229" s="34" t="s">
        <v>130</v>
      </c>
      <c r="D229" s="214">
        <v>102</v>
      </c>
      <c r="E229" s="211">
        <v>89</v>
      </c>
    </row>
    <row r="230" spans="2:5">
      <c r="B230" s="34">
        <v>219</v>
      </c>
      <c r="C230" s="34" t="s">
        <v>131</v>
      </c>
      <c r="D230" s="214">
        <v>55</v>
      </c>
      <c r="E230" s="211">
        <v>95</v>
      </c>
    </row>
    <row r="231" spans="2:5">
      <c r="B231" s="34">
        <v>220</v>
      </c>
      <c r="C231" s="34" t="s">
        <v>133</v>
      </c>
      <c r="D231" s="214">
        <v>61</v>
      </c>
      <c r="E231" s="211">
        <v>61</v>
      </c>
    </row>
    <row r="232" spans="2:5">
      <c r="B232" s="34">
        <v>221</v>
      </c>
      <c r="C232" s="34" t="s">
        <v>619</v>
      </c>
      <c r="D232" s="214">
        <v>105</v>
      </c>
      <c r="E232" s="211">
        <v>93</v>
      </c>
    </row>
    <row r="233" spans="2:5">
      <c r="B233" s="34">
        <v>222</v>
      </c>
      <c r="C233" s="34" t="s">
        <v>723</v>
      </c>
      <c r="D233" s="214">
        <v>71</v>
      </c>
      <c r="E233" s="211">
        <v>74</v>
      </c>
    </row>
    <row r="234" spans="2:5">
      <c r="B234" s="34">
        <v>223</v>
      </c>
      <c r="C234" s="34" t="s">
        <v>724</v>
      </c>
      <c r="D234" s="214">
        <v>93</v>
      </c>
      <c r="E234" s="211">
        <v>93</v>
      </c>
    </row>
    <row r="235" spans="2:5">
      <c r="B235" s="34">
        <v>224</v>
      </c>
      <c r="C235" s="34" t="s">
        <v>664</v>
      </c>
      <c r="D235" s="214">
        <v>70</v>
      </c>
      <c r="E235" s="211">
        <v>60</v>
      </c>
    </row>
    <row r="236" spans="2:5">
      <c r="B236" s="34">
        <v>225</v>
      </c>
      <c r="C236" s="34" t="s">
        <v>136</v>
      </c>
      <c r="D236" s="214">
        <v>54</v>
      </c>
      <c r="E236" s="211">
        <v>77</v>
      </c>
    </row>
    <row r="237" spans="2:5">
      <c r="B237" s="34">
        <v>226</v>
      </c>
      <c r="C237" s="34" t="s">
        <v>137</v>
      </c>
      <c r="D237" s="214">
        <v>91</v>
      </c>
      <c r="E237" s="211">
        <v>71</v>
      </c>
    </row>
  </sheetData>
  <sheetProtection algorithmName="SHA-512" hashValue="4s0g2xuyTYw7UN8MP4IhaSpt/5/e8TsNmGB7BjH7kHaR9ZBYLy/4ahI/E5rJ/hns5pfCs2tOyBrWGwu4qM2T5w==" saltValue="m+7Ft1I08KAYTeGDHmgsZA==" spinCount="100000" sheet="1" objects="1" scenarios="1"/>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B3C44-CF22-4EB0-AFA7-5C7178607D98}">
  <sheetPr>
    <tabColor theme="6" tint="0.79998168889431442"/>
    <pageSetUpPr autoPageBreaks="0" fitToPage="1"/>
  </sheetPr>
  <dimension ref="A1:JK219"/>
  <sheetViews>
    <sheetView showGridLines="0" showRowColHeaders="0" tabSelected="1" workbookViewId="0"/>
  </sheetViews>
  <sheetFormatPr defaultColWidth="5.7109375" defaultRowHeight="20.100000000000001" customHeight="1"/>
  <cols>
    <col min="1" max="1" width="5.7109375" style="57" customWidth="1"/>
    <col min="2" max="2" width="22.85546875" style="57" customWidth="1"/>
    <col min="3" max="3" width="18.5703125" style="57" customWidth="1"/>
    <col min="4" max="4" width="22.85546875" style="57" customWidth="1"/>
    <col min="5" max="5" width="18.5703125" style="57" customWidth="1"/>
    <col min="6" max="6" width="25.7109375" style="57" customWidth="1"/>
    <col min="7" max="9" width="5.7109375" style="57" customWidth="1"/>
    <col min="10" max="10" width="8.42578125" style="57" customWidth="1"/>
    <col min="11" max="16384" width="5.71093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138.75" customHeight="1">
      <c r="A2" s="54"/>
      <c r="B2" s="245">
        <f>DTM</f>
        <v>46092</v>
      </c>
      <c r="C2" s="245"/>
      <c r="D2" s="245"/>
      <c r="E2" s="245"/>
      <c r="F2" s="245"/>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46" t="s">
        <v>260</v>
      </c>
      <c r="C4" s="247"/>
      <c r="D4" s="247"/>
      <c r="E4" s="247"/>
      <c r="F4" s="247"/>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F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141" t="s">
        <v>246</v>
      </c>
      <c r="C17" s="142"/>
      <c r="E17" s="54"/>
      <c r="F17" s="54"/>
      <c r="G17" s="54"/>
      <c r="H17" s="54"/>
      <c r="I17" s="54"/>
      <c r="J17" s="54"/>
      <c r="K17" s="54"/>
      <c r="L17" s="54"/>
      <c r="M17" s="54"/>
      <c r="N17" s="54"/>
      <c r="O17" s="54"/>
      <c r="P17" s="54"/>
      <c r="Q17" s="54"/>
      <c r="R17" s="54"/>
      <c r="S17" s="54"/>
      <c r="T17" s="54"/>
      <c r="U17" s="54"/>
      <c r="V17" s="54"/>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row>
    <row r="18" spans="1:271" ht="20.100000000000001" customHeight="1">
      <c r="A18" s="54"/>
      <c r="B18" s="143" t="s">
        <v>243</v>
      </c>
      <c r="C18" s="144"/>
      <c r="D18" s="84"/>
      <c r="E18" s="54"/>
      <c r="F18" s="54"/>
      <c r="G18" s="54"/>
      <c r="H18" s="54"/>
      <c r="I18" s="54"/>
      <c r="J18" s="54"/>
      <c r="K18" s="54"/>
      <c r="L18" s="54"/>
      <c r="M18" s="54"/>
      <c r="N18" s="54"/>
      <c r="O18" s="54"/>
      <c r="P18" s="54"/>
      <c r="Q18" s="54"/>
      <c r="R18" s="54"/>
      <c r="S18" s="54"/>
      <c r="T18" s="54"/>
      <c r="U18" s="54"/>
      <c r="V18" s="54"/>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row>
    <row r="19" spans="1:271" ht="20.100000000000001" customHeight="1">
      <c r="A19" s="54"/>
      <c r="B19" s="66"/>
      <c r="C19" s="66"/>
      <c r="D19" s="66"/>
      <c r="E19" s="54"/>
      <c r="F19" s="54"/>
      <c r="G19" s="54"/>
      <c r="H19" s="54"/>
      <c r="I19" s="54"/>
      <c r="J19" s="54"/>
      <c r="K19" s="54"/>
      <c r="L19" s="54"/>
      <c r="M19" s="54"/>
      <c r="N19" s="54"/>
      <c r="O19" s="54"/>
      <c r="P19" s="54"/>
      <c r="Q19" s="54"/>
      <c r="R19" s="54"/>
      <c r="S19" s="54"/>
      <c r="T19" s="54"/>
      <c r="U19" s="54"/>
      <c r="V19" s="54"/>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row>
    <row r="20" spans="1:271" ht="20.100000000000001" customHeight="1" thickBot="1">
      <c r="A20" s="54"/>
      <c r="C20" s="56"/>
      <c r="D20" s="56"/>
      <c r="E20" s="56"/>
      <c r="F20" s="56"/>
      <c r="G20" s="54"/>
      <c r="H20" s="54"/>
      <c r="I20" s="54"/>
      <c r="J20" s="54"/>
      <c r="K20" s="54"/>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145" t="s">
        <v>495</v>
      </c>
      <c r="C21" s="69"/>
      <c r="D21" s="146"/>
      <c r="E21" s="69"/>
      <c r="F21" s="147" t="s">
        <v>496</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thickTop="1">
      <c r="A22" s="54"/>
      <c r="B22" s="71"/>
      <c r="C22" s="72"/>
      <c r="D22" s="72"/>
      <c r="E22" s="72"/>
      <c r="F22" s="73"/>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1.25">
      <c r="A23" s="54"/>
      <c r="B23" s="71" t="s">
        <v>497</v>
      </c>
      <c r="C23" s="74"/>
      <c r="D23" s="74"/>
      <c r="E23" s="74"/>
      <c r="F23" s="75"/>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1.25">
      <c r="A24" s="54"/>
      <c r="B24" s="71" t="s">
        <v>498</v>
      </c>
      <c r="C24" s="72"/>
      <c r="D24" s="72"/>
      <c r="E24" s="72"/>
      <c r="F24" s="76"/>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1.25">
      <c r="A25" s="54"/>
      <c r="B25" s="77"/>
      <c r="C25" s="78"/>
      <c r="D25" s="78"/>
      <c r="E25" s="78"/>
      <c r="F25" s="79"/>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48" t="s">
        <v>730</v>
      </c>
      <c r="C26" s="249"/>
      <c r="D26" s="249"/>
      <c r="E26" s="249"/>
      <c r="F26" s="148" t="s">
        <v>523</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50"/>
      <c r="C27" s="251"/>
      <c r="D27" s="251"/>
      <c r="E27" s="251"/>
      <c r="F27" s="149" t="s">
        <v>524</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82"/>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82"/>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F34" s="83"/>
      <c r="G34" s="54"/>
      <c r="H34" s="54"/>
      <c r="I34" s="54"/>
      <c r="J34" s="54"/>
      <c r="K34" s="54"/>
      <c r="L34" s="54"/>
      <c r="M34" s="54"/>
      <c r="N34" s="54"/>
      <c r="O34" s="54"/>
      <c r="P34" s="54"/>
      <c r="Q34" s="54"/>
      <c r="R34" s="54"/>
      <c r="S34" s="54"/>
      <c r="T34" s="54"/>
      <c r="U34" s="54"/>
      <c r="V34" s="54"/>
      <c r="W34" s="54"/>
      <c r="X34" s="54"/>
      <c r="Y34" s="54"/>
      <c r="Z34" s="54"/>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row>
    <row r="35" spans="1:271" ht="20.100000000000001"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84"/>
      <c r="D39" s="8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84"/>
      <c r="D48" s="8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sheetData>
  <sheetProtection algorithmName="SHA-512" hashValue="b8wzLU6t/Z8lF5tU53bhhw2NLztW0C6THHbEssNJ3h7t1S3rRmuh4UtfFZGYLnnus6wVi3wlEFkxO/lIvNDlqw==" saltValue="Q+QcflneDeiG3TCBaqsHsA==" spinCount="100000" sheet="1" objects="1" scenarios="1"/>
  <mergeCells count="3">
    <mergeCell ref="B2:F2"/>
    <mergeCell ref="B4:F4"/>
    <mergeCell ref="B26:E27"/>
  </mergeCells>
  <hyperlinks>
    <hyperlink ref="B18" location="'1B'!A1" tooltip="Reken zelf!" display="} Klik hier" xr:uid="{A758B612-5511-4B64-A46E-F7D1F520CCA4}"/>
    <hyperlink ref="F21" r:id="rId1" tooltip="Stel uw vraag aan de redactie" xr:uid="{A6E0A6A3-B116-447D-B2B0-5526133965D3}"/>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C031-BB01-4A34-B579-6675F6199A78}">
  <sheetPr>
    <tabColor theme="6" tint="0.79998168889431442"/>
    <pageSetUpPr autoPageBreaks="0"/>
  </sheetPr>
  <dimension ref="A1:M44"/>
  <sheetViews>
    <sheetView showGridLines="0" showRowColHeaders="0" zoomScaleNormal="100" workbookViewId="0"/>
  </sheetViews>
  <sheetFormatPr defaultColWidth="5.7109375" defaultRowHeight="15.95" customHeight="1"/>
  <cols>
    <col min="1" max="1" width="5.7109375" style="16" customWidth="1"/>
    <col min="2" max="2" width="48.42578125" style="16" customWidth="1"/>
    <col min="3" max="3" width="19.5703125" style="16" customWidth="1"/>
    <col min="4" max="5" width="22.140625" style="16" customWidth="1"/>
    <col min="6" max="6" width="5.7109375" style="16"/>
    <col min="7" max="9" width="5.7109375" style="16" customWidth="1"/>
    <col min="10" max="12" width="5.7109375" style="16"/>
    <col min="13" max="14" width="10.85546875" style="16" bestFit="1" customWidth="1"/>
    <col min="15" max="16384" width="5.7109375" style="16"/>
  </cols>
  <sheetData>
    <row r="1" spans="2:13" customFormat="1" ht="15.95" customHeight="1" thickBot="1">
      <c r="G1" s="2"/>
      <c r="H1" s="6"/>
      <c r="I1" s="7"/>
      <c r="J1" s="8"/>
    </row>
    <row r="2" spans="2:13" ht="30" customHeight="1" thickBot="1">
      <c r="B2" s="252" t="s">
        <v>519</v>
      </c>
      <c r="C2" s="252"/>
      <c r="D2" s="252"/>
      <c r="E2" s="252"/>
      <c r="F2" s="5"/>
      <c r="G2" s="20" t="s">
        <v>181</v>
      </c>
      <c r="H2" s="49"/>
      <c r="I2" s="49"/>
      <c r="J2" s="23" t="s">
        <v>184</v>
      </c>
    </row>
    <row r="3" spans="2:13" ht="15.95" customHeight="1">
      <c r="G3" s="97"/>
      <c r="H3" s="97"/>
      <c r="I3" s="97"/>
      <c r="J3" s="98"/>
      <c r="M3" s="31"/>
    </row>
    <row r="4" spans="2:13" ht="15.95" customHeight="1">
      <c r="B4" s="253" t="s">
        <v>737</v>
      </c>
      <c r="C4" s="253"/>
      <c r="D4" s="253"/>
      <c r="E4" s="253"/>
      <c r="G4" s="100"/>
      <c r="H4" s="100"/>
      <c r="I4" s="100"/>
      <c r="J4" s="96"/>
    </row>
    <row r="5" spans="2:13" ht="15.95" customHeight="1">
      <c r="G5" s="100"/>
      <c r="H5" s="100"/>
      <c r="I5" s="100"/>
      <c r="J5" s="96"/>
    </row>
    <row r="6" spans="2:13" ht="18" customHeight="1">
      <c r="B6" s="153" t="s">
        <v>520</v>
      </c>
      <c r="C6" s="110"/>
      <c r="E6" s="198">
        <f ca="1">TODAY()</f>
        <v>46092</v>
      </c>
      <c r="G6" s="99"/>
      <c r="H6" s="100"/>
      <c r="I6" s="100"/>
      <c r="J6" s="96"/>
    </row>
    <row r="7" spans="2:13" ht="18" customHeight="1">
      <c r="B7" s="110"/>
      <c r="C7" s="110"/>
      <c r="D7" s="110"/>
      <c r="E7" s="110"/>
      <c r="G7" s="187"/>
      <c r="H7" s="187"/>
      <c r="I7" s="187"/>
      <c r="J7" s="188"/>
    </row>
    <row r="8" spans="2:13" ht="27" customHeight="1">
      <c r="B8" s="17"/>
      <c r="C8" s="110"/>
      <c r="D8" s="18"/>
      <c r="E8" s="18"/>
      <c r="G8" s="187"/>
      <c r="H8" s="187"/>
      <c r="I8" s="187" t="b">
        <v>1</v>
      </c>
      <c r="J8" s="188"/>
    </row>
    <row r="9" spans="2:13" ht="18" customHeight="1">
      <c r="B9" s="150" t="s">
        <v>188</v>
      </c>
      <c r="C9" s="110"/>
      <c r="D9" s="94"/>
      <c r="E9" s="151">
        <f ca="1">+E6+G9</f>
        <v>46092</v>
      </c>
      <c r="G9" s="189">
        <v>0</v>
      </c>
      <c r="H9" s="187">
        <f>+calcB!D2</f>
        <v>5</v>
      </c>
      <c r="I9" s="189" t="b">
        <v>0</v>
      </c>
      <c r="J9" s="222">
        <f ca="1">IF(E6&lt;DATE(2025,8,1),3,4)</f>
        <v>4</v>
      </c>
    </row>
    <row r="10" spans="2:13" ht="18" customHeight="1">
      <c r="B10" s="150" t="s">
        <v>189</v>
      </c>
      <c r="C10" s="110"/>
      <c r="D10" s="94"/>
      <c r="E10" s="151">
        <f ca="1">+E9+IF(AND(I10=TRUE,H10&gt;1),G10,0)</f>
        <v>46092</v>
      </c>
      <c r="G10" s="189">
        <v>0</v>
      </c>
      <c r="H10" s="187">
        <f>+calcB!D3</f>
        <v>10</v>
      </c>
      <c r="I10" s="189" t="b">
        <v>0</v>
      </c>
      <c r="J10" s="222">
        <f ca="1">IF(E9&lt;DATE(2025,8,1),3,4)</f>
        <v>4</v>
      </c>
    </row>
    <row r="11" spans="2:13" ht="18" customHeight="1">
      <c r="B11" s="150" t="s">
        <v>190</v>
      </c>
      <c r="C11" s="110"/>
      <c r="D11" s="94"/>
      <c r="E11" s="151">
        <f ca="1">+E10+IF(AND(I11=TRUE,H11&gt;1),G11,0)</f>
        <v>46092</v>
      </c>
      <c r="G11" s="189">
        <v>0</v>
      </c>
      <c r="H11" s="187">
        <f>+calcB!D4</f>
        <v>15</v>
      </c>
      <c r="I11" s="189" t="b">
        <v>0</v>
      </c>
      <c r="J11" s="222">
        <f ca="1">IF(E10&lt;DATE(2025,8,1),3,4)</f>
        <v>4</v>
      </c>
    </row>
    <row r="12" spans="2:13" ht="18" customHeight="1">
      <c r="B12" s="150" t="s">
        <v>191</v>
      </c>
      <c r="C12" s="110"/>
      <c r="D12" s="94"/>
      <c r="E12" s="151">
        <f ca="1">+E11+IF(AND(I12=TRUE,H12&gt;1),G12,0)</f>
        <v>46092</v>
      </c>
      <c r="G12" s="189">
        <v>0</v>
      </c>
      <c r="H12" s="187">
        <f>+calcB!D5</f>
        <v>20</v>
      </c>
      <c r="I12" s="189" t="b">
        <v>0</v>
      </c>
      <c r="J12" s="222">
        <f ca="1">IF(E11&lt;DATE(2025,8,1),3,4)</f>
        <v>4</v>
      </c>
    </row>
    <row r="13" spans="2:13" ht="15.95" customHeight="1">
      <c r="G13" s="187"/>
      <c r="H13" s="187"/>
      <c r="I13" s="187"/>
      <c r="J13" s="188"/>
    </row>
    <row r="14" spans="2:13" ht="15.95" customHeight="1">
      <c r="E14" s="130"/>
      <c r="G14" s="187"/>
      <c r="H14" s="187"/>
      <c r="I14" s="187"/>
      <c r="J14" s="188"/>
    </row>
    <row r="15" spans="2:13" ht="15.95" customHeight="1">
      <c r="B15" s="153" t="s">
        <v>509</v>
      </c>
      <c r="C15" s="111" t="s">
        <v>195</v>
      </c>
      <c r="D15" s="111" t="s">
        <v>196</v>
      </c>
      <c r="E15" s="111" t="s">
        <v>197</v>
      </c>
      <c r="G15" s="96"/>
      <c r="H15" s="96"/>
      <c r="I15" s="96"/>
      <c r="J15" s="96"/>
    </row>
    <row r="16" spans="2:13" ht="15.95" customHeight="1">
      <c r="B16" s="112" t="str">
        <f>IF(H9=1,"","Forfait voor "&amp;VLOOKUP(H9,calcB!$B$12:$E$237,2)&amp;"")</f>
        <v>Forfait voor American Samoa</v>
      </c>
      <c r="C16" s="113">
        <f ca="1">IF(D16=0,0,I9*(G9+1))</f>
        <v>0</v>
      </c>
      <c r="D16" s="114">
        <f ca="1">VLOOKUP(H9,calcB!$B$12:$E$237,J9)*I9</f>
        <v>0</v>
      </c>
      <c r="E16" s="114">
        <f ca="1">+C16*D16</f>
        <v>0</v>
      </c>
      <c r="G16" s="96"/>
      <c r="H16" s="96"/>
      <c r="I16" s="96"/>
      <c r="J16" s="96"/>
    </row>
    <row r="17" spans="2:13" ht="15.95" customHeight="1">
      <c r="B17" s="112" t="str">
        <f>IF(H10=1,"","Forfait voor "&amp;VLOOKUP(H10,calcB!$B$12:$E$237,2)&amp;"")</f>
        <v>Forfait voor Argentina</v>
      </c>
      <c r="C17" s="113">
        <f ca="1">MAX(0,I10*(E10-E9))</f>
        <v>0</v>
      </c>
      <c r="D17" s="114">
        <f ca="1">VLOOKUP(H10,calcB!$B$12:$E$237,J10)*I10</f>
        <v>0</v>
      </c>
      <c r="E17" s="114">
        <f ca="1">+C17*D17</f>
        <v>0</v>
      </c>
      <c r="G17" s="96"/>
      <c r="H17" s="96"/>
      <c r="I17" s="96"/>
      <c r="J17" s="96"/>
    </row>
    <row r="18" spans="2:13" ht="15.95" customHeight="1">
      <c r="B18" s="112" t="str">
        <f>IF(H11=1,"","Forfait voor "&amp;VLOOKUP(H11,calcB!$B$12:$E$237,2)&amp;"")</f>
        <v>Forfait voor Azerbaijan</v>
      </c>
      <c r="C18" s="113">
        <f ca="1">MAX(0,I11*(E11-E10))</f>
        <v>0</v>
      </c>
      <c r="D18" s="114">
        <f ca="1">VLOOKUP(H11,calcB!$B$12:$E$237,J11)*I11</f>
        <v>0</v>
      </c>
      <c r="E18" s="114">
        <f ca="1">+C18*D18</f>
        <v>0</v>
      </c>
      <c r="G18" s="96"/>
      <c r="H18" s="96"/>
      <c r="I18" s="96"/>
      <c r="J18" s="96"/>
    </row>
    <row r="19" spans="2:13" ht="15.95" customHeight="1">
      <c r="B19" s="112" t="str">
        <f>IF(H12=1,"","Forfait voor "&amp;VLOOKUP(H12,calcB!$B$12:$E$237,2)&amp;"")</f>
        <v>Forfait voor Belarus</v>
      </c>
      <c r="C19" s="113">
        <f ca="1">MAX(0,I12*(E12-E11))</f>
        <v>0</v>
      </c>
      <c r="D19" s="114">
        <f ca="1">VLOOKUP(H12,calcB!$B$12:$E$237,J12)*I12</f>
        <v>0</v>
      </c>
      <c r="E19" s="114">
        <f ca="1">+C19*D19</f>
        <v>0</v>
      </c>
      <c r="G19" s="96"/>
      <c r="H19" s="96"/>
      <c r="I19" s="96"/>
      <c r="J19" s="96"/>
    </row>
    <row r="20" spans="2:13" ht="15.95" customHeight="1">
      <c r="B20" s="102" t="s">
        <v>182</v>
      </c>
      <c r="C20" s="103">
        <f ca="1">SUM(C16:C19)</f>
        <v>0</v>
      </c>
      <c r="D20" s="104"/>
      <c r="E20" s="104">
        <f ca="1">SUM(E16:E19)</f>
        <v>0</v>
      </c>
      <c r="G20" s="96"/>
      <c r="H20" s="96"/>
      <c r="I20" s="96"/>
      <c r="J20" s="96"/>
    </row>
    <row r="21" spans="2:13" ht="15.95" customHeight="1">
      <c r="C21" s="131"/>
      <c r="D21" s="131"/>
      <c r="G21" s="96"/>
      <c r="H21" s="96"/>
      <c r="I21" s="96"/>
      <c r="J21" s="96"/>
    </row>
    <row r="22" spans="2:13" ht="15.95" customHeight="1">
      <c r="C22" s="32"/>
      <c r="D22" s="32"/>
      <c r="E22" s="32"/>
      <c r="G22" s="96"/>
      <c r="H22" s="96"/>
      <c r="I22" s="96"/>
      <c r="J22" s="96"/>
    </row>
    <row r="23" spans="2:13" ht="15.95" customHeight="1">
      <c r="B23" s="154" t="s">
        <v>510</v>
      </c>
      <c r="C23" s="115"/>
      <c r="D23" s="111" t="s">
        <v>193</v>
      </c>
      <c r="E23" s="111" t="s">
        <v>194</v>
      </c>
      <c r="F23" s="116"/>
      <c r="G23" s="132" t="s">
        <v>199</v>
      </c>
      <c r="H23" s="96"/>
      <c r="I23" s="96"/>
      <c r="J23" s="96"/>
      <c r="M23" s="28"/>
    </row>
    <row r="24" spans="2:13" ht="15.95" customHeight="1">
      <c r="B24" s="117" t="str">
        <f>IF(H9=1,"","Aantal maaltijden in "&amp;VLOOKUP(H9,calcB!$B$12:$E$237,2)&amp;"")</f>
        <v>Aantal maaltijden in American Samoa</v>
      </c>
      <c r="C24" s="118"/>
      <c r="D24" s="152"/>
      <c r="E24" s="152"/>
      <c r="G24" s="190">
        <f>D24*$D$28+E24*$E$28</f>
        <v>0</v>
      </c>
      <c r="H24" s="100"/>
      <c r="I24" s="96"/>
      <c r="J24" s="96"/>
    </row>
    <row r="25" spans="2:13" ht="15.95" customHeight="1">
      <c r="B25" s="117" t="str">
        <f>IF(H10=1,"","Aantal maaltijden in "&amp;VLOOKUP(H10,calcB!$B$12:$E$237,2)&amp;"")</f>
        <v>Aantal maaltijden in Argentina</v>
      </c>
      <c r="C25" s="118"/>
      <c r="D25" s="152"/>
      <c r="E25" s="152"/>
      <c r="G25" s="190">
        <f>D25*$D$28+E25*$E$28</f>
        <v>0</v>
      </c>
      <c r="H25" s="100"/>
      <c r="I25" s="96"/>
      <c r="J25" s="96"/>
    </row>
    <row r="26" spans="2:13" ht="15.95" customHeight="1">
      <c r="B26" s="117" t="str">
        <f>IF(H11=1,"","Aantal maaltijden in "&amp;VLOOKUP(H11,calcB!$B$12:$E$237,2)&amp;"")</f>
        <v>Aantal maaltijden in Azerbaijan</v>
      </c>
      <c r="C26" s="118"/>
      <c r="D26" s="152"/>
      <c r="E26" s="152"/>
      <c r="G26" s="190">
        <f>D26*$D$28+E26*$E$28</f>
        <v>0</v>
      </c>
      <c r="H26" s="100"/>
      <c r="I26" s="96"/>
      <c r="J26" s="96"/>
    </row>
    <row r="27" spans="2:13" ht="15.95" customHeight="1">
      <c r="B27" s="117" t="str">
        <f>IF(H12=1,"","Aantal maaltijden in "&amp;VLOOKUP(H12,calcB!$B$12:$E$237,2)&amp;"")</f>
        <v>Aantal maaltijden in Belarus</v>
      </c>
      <c r="C27" s="118"/>
      <c r="D27" s="152"/>
      <c r="E27" s="152"/>
      <c r="G27" s="190">
        <f>D27*$D$28+E27*$E$28</f>
        <v>0</v>
      </c>
      <c r="H27" s="100"/>
      <c r="I27" s="96"/>
      <c r="J27" s="96"/>
    </row>
    <row r="28" spans="2:13" ht="15.95" customHeight="1">
      <c r="B28" s="237" t="s">
        <v>198</v>
      </c>
      <c r="C28" s="238"/>
      <c r="D28" s="105">
        <v>0.35</v>
      </c>
      <c r="E28" s="105">
        <v>0.45</v>
      </c>
      <c r="G28" s="187"/>
      <c r="H28" s="100"/>
      <c r="I28" s="96"/>
      <c r="J28" s="96"/>
    </row>
    <row r="29" spans="2:13" ht="15.95" customHeight="1">
      <c r="B29" s="117" t="str">
        <f>IF(H9=1,"","Correctie voor "&amp;VLOOKUP(H9,calcB!$B$12:$E$237,2)&amp;"")</f>
        <v>Correctie voor American Samoa</v>
      </c>
      <c r="C29" s="118"/>
      <c r="D29" s="119">
        <f t="shared" ref="D29:E32" ca="1" si="0">-$D16*D24*D$28</f>
        <v>0</v>
      </c>
      <c r="E29" s="119">
        <f t="shared" ca="1" si="0"/>
        <v>0</v>
      </c>
      <c r="G29" s="188"/>
      <c r="H29" s="96"/>
      <c r="I29" s="96"/>
      <c r="J29" s="96"/>
    </row>
    <row r="30" spans="2:13" ht="15.95" customHeight="1">
      <c r="B30" s="117" t="str">
        <f>IF(H10=1,"","Correctie voor "&amp;VLOOKUP(H10,calcB!$B$12:$E$237,2)&amp;"")</f>
        <v>Correctie voor Argentina</v>
      </c>
      <c r="C30" s="118"/>
      <c r="D30" s="119">
        <f t="shared" ca="1" si="0"/>
        <v>0</v>
      </c>
      <c r="E30" s="119">
        <f t="shared" ca="1" si="0"/>
        <v>0</v>
      </c>
      <c r="G30" s="188"/>
      <c r="H30" s="96"/>
      <c r="I30" s="96"/>
      <c r="J30" s="96"/>
    </row>
    <row r="31" spans="2:13" ht="15.95" customHeight="1">
      <c r="B31" s="117" t="str">
        <f>IF(H11=1,"","Correctie voor "&amp;VLOOKUP(H11,calcB!$B$12:$E$237,2)&amp;"")</f>
        <v>Correctie voor Azerbaijan</v>
      </c>
      <c r="C31" s="118"/>
      <c r="D31" s="119">
        <f t="shared" ca="1" si="0"/>
        <v>0</v>
      </c>
      <c r="E31" s="119">
        <f t="shared" ca="1" si="0"/>
        <v>0</v>
      </c>
      <c r="G31" s="96"/>
      <c r="H31" s="96"/>
      <c r="I31" s="96"/>
      <c r="J31" s="96"/>
    </row>
    <row r="32" spans="2:13" ht="15.95" customHeight="1">
      <c r="B32" s="117" t="str">
        <f>IF(H12=1,"","Correctie voor "&amp;VLOOKUP(H12,calcB!$B$12:$E$237,2)&amp;"")</f>
        <v>Correctie voor Belarus</v>
      </c>
      <c r="C32" s="118"/>
      <c r="D32" s="119">
        <f t="shared" ca="1" si="0"/>
        <v>0</v>
      </c>
      <c r="E32" s="119">
        <f t="shared" ca="1" si="0"/>
        <v>0</v>
      </c>
      <c r="G32" s="96"/>
      <c r="H32" s="96"/>
      <c r="I32" s="96"/>
      <c r="J32" s="96"/>
    </row>
    <row r="33" spans="1:10" ht="15.95" customHeight="1">
      <c r="B33" s="107" t="s">
        <v>192</v>
      </c>
      <c r="C33" s="106"/>
      <c r="D33" s="108">
        <f ca="1">SUM(D29:D32)</f>
        <v>0</v>
      </c>
      <c r="E33" s="108">
        <f ca="1">SUM(E29:E32)</f>
        <v>0</v>
      </c>
      <c r="G33" s="96"/>
      <c r="H33" s="96"/>
      <c r="I33" s="96"/>
      <c r="J33" s="96"/>
    </row>
    <row r="34" spans="1:10" ht="15.95" customHeight="1">
      <c r="D34" s="120"/>
      <c r="E34" s="120"/>
      <c r="G34" s="96"/>
      <c r="H34" s="96"/>
      <c r="I34" s="96"/>
      <c r="J34" s="96"/>
    </row>
    <row r="35" spans="1:10" ht="15.95" customHeight="1">
      <c r="D35" s="120"/>
      <c r="E35" s="120"/>
      <c r="G35" s="188"/>
      <c r="H35" s="96"/>
      <c r="I35" s="96"/>
      <c r="J35" s="96"/>
    </row>
    <row r="36" spans="1:10" ht="15.95" customHeight="1">
      <c r="B36" s="129" t="s">
        <v>512</v>
      </c>
      <c r="C36" s="115"/>
      <c r="D36" s="115"/>
      <c r="E36" s="111" t="s">
        <v>197</v>
      </c>
      <c r="G36" s="191" t="s">
        <v>511</v>
      </c>
      <c r="H36" s="121"/>
      <c r="I36" s="96"/>
      <c r="J36" s="96"/>
    </row>
    <row r="37" spans="1:10" ht="15.95" customHeight="1">
      <c r="B37" s="243" t="str">
        <f>IF(H9=1,"","Nettovergoeding voor "&amp;VLOOKUP(H9,calcB!$B$12:$E$237,2)&amp;"")</f>
        <v>Nettovergoeding voor American Samoa</v>
      </c>
      <c r="C37" s="243"/>
      <c r="D37" s="243"/>
      <c r="E37" s="114">
        <f ca="1">+G37*D16</f>
        <v>0</v>
      </c>
      <c r="G37" s="192">
        <f ca="1">MAX(0,C16-G24)</f>
        <v>0</v>
      </c>
      <c r="H37" s="122"/>
      <c r="I37" s="96"/>
      <c r="J37" s="96"/>
    </row>
    <row r="38" spans="1:10" ht="15.95" customHeight="1">
      <c r="B38" s="243" t="str">
        <f>IF(H10=1,"","Nettovergoeding voor "&amp;VLOOKUP(H10,calcB!$B$12:$E$237,2)&amp;"")</f>
        <v>Nettovergoeding voor Argentina</v>
      </c>
      <c r="C38" s="243"/>
      <c r="D38" s="243"/>
      <c r="E38" s="114">
        <f ca="1">+G38*D17</f>
        <v>0</v>
      </c>
      <c r="G38" s="192">
        <f ca="1">MAX(0,C17-G25)</f>
        <v>0</v>
      </c>
      <c r="H38" s="122"/>
      <c r="I38" s="96"/>
      <c r="J38" s="96"/>
    </row>
    <row r="39" spans="1:10" ht="15.95" customHeight="1">
      <c r="B39" s="243" t="str">
        <f>IF(H11=1,"","Nettovergoeding voor "&amp;VLOOKUP(H11,calcB!$B$12:$E$237,2)&amp;"")</f>
        <v>Nettovergoeding voor Azerbaijan</v>
      </c>
      <c r="C39" s="243"/>
      <c r="D39" s="243"/>
      <c r="E39" s="114">
        <f ca="1">+G39*D18</f>
        <v>0</v>
      </c>
      <c r="G39" s="192">
        <f ca="1">MAX(0,C18-G26)</f>
        <v>0</v>
      </c>
      <c r="H39" s="122"/>
      <c r="I39" s="96"/>
      <c r="J39" s="96"/>
    </row>
    <row r="40" spans="1:10" ht="15.95" customHeight="1">
      <c r="B40" s="243" t="str">
        <f>IF(H12=1,"","Nettovergoeding voor "&amp;VLOOKUP(H12,calcB!$B$12:$E$237,2)&amp;"")</f>
        <v>Nettovergoeding voor Belarus</v>
      </c>
      <c r="C40" s="243"/>
      <c r="D40" s="243"/>
      <c r="E40" s="114">
        <f ca="1">+G40*D19</f>
        <v>0</v>
      </c>
      <c r="G40" s="192">
        <f ca="1">MAX(0,C19-G27)</f>
        <v>0</v>
      </c>
      <c r="H40" s="122"/>
      <c r="I40" s="96"/>
      <c r="J40" s="96"/>
    </row>
    <row r="41" spans="1:10" ht="15.95" customHeight="1">
      <c r="B41" s="240" t="s">
        <v>182</v>
      </c>
      <c r="C41" s="241"/>
      <c r="D41" s="242"/>
      <c r="E41" s="104">
        <f ca="1">SUM(E37:E40)</f>
        <v>0</v>
      </c>
      <c r="G41" s="123"/>
      <c r="H41" s="124"/>
      <c r="I41" s="96"/>
      <c r="J41" s="96"/>
    </row>
    <row r="42" spans="1:10" ht="15.95" customHeight="1">
      <c r="G42" s="123"/>
      <c r="H42" s="124"/>
      <c r="I42" s="96"/>
      <c r="J42" s="96"/>
    </row>
    <row r="43" spans="1:10" ht="15.95" customHeight="1">
      <c r="A43" s="125"/>
      <c r="B43" s="125"/>
      <c r="C43" s="125"/>
      <c r="D43" s="125"/>
      <c r="E43" s="125"/>
      <c r="F43" s="125"/>
      <c r="G43" s="96"/>
      <c r="H43" s="96"/>
      <c r="I43" s="96"/>
      <c r="J43" s="96"/>
    </row>
    <row r="44" spans="1:10" ht="15.95" customHeight="1">
      <c r="G44" s="31"/>
      <c r="H44" s="31"/>
      <c r="I44" s="31"/>
      <c r="J44" s="31"/>
    </row>
  </sheetData>
  <sheetProtection algorithmName="SHA-512" hashValue="ZpY6SK/+avn6jRFKLwDMqYSVTOmK3Ti7LPERfAmQsasg3tDumP+OquzkEIHWB2WZrFKSTOXKdnLzklCsxdhQcw==" saltValue="42TgHhpqOY6DH6eCrXmJBg==" spinCount="100000" sheet="1" objects="1" scenarios="1"/>
  <mergeCells count="8">
    <mergeCell ref="B40:D40"/>
    <mergeCell ref="B41:D41"/>
    <mergeCell ref="B2:E2"/>
    <mergeCell ref="B4:E4"/>
    <mergeCell ref="B28:C28"/>
    <mergeCell ref="B37:D37"/>
    <mergeCell ref="B38:D38"/>
    <mergeCell ref="B39:D39"/>
  </mergeCells>
  <conditionalFormatting sqref="B10:B12">
    <cfRule type="expression" dxfId="17" priority="6" stopIfTrue="1">
      <formula>$I10=FALSE</formula>
    </cfRule>
  </conditionalFormatting>
  <conditionalFormatting sqref="C17:C19">
    <cfRule type="cellIs" dxfId="16" priority="1" stopIfTrue="1" operator="equal">
      <formula>0</formula>
    </cfRule>
  </conditionalFormatting>
  <conditionalFormatting sqref="C24:C27">
    <cfRule type="cellIs" dxfId="15" priority="3" stopIfTrue="1" operator="equal">
      <formula>0</formula>
    </cfRule>
  </conditionalFormatting>
  <conditionalFormatting sqref="C29:C32">
    <cfRule type="cellIs" dxfId="14" priority="2" stopIfTrue="1" operator="equal">
      <formula>0</formula>
    </cfRule>
  </conditionalFormatting>
  <conditionalFormatting sqref="D10:D12">
    <cfRule type="expression" dxfId="13" priority="4" stopIfTrue="1">
      <formula>$I10=FALSE</formula>
    </cfRule>
  </conditionalFormatting>
  <conditionalFormatting sqref="D25:E27">
    <cfRule type="expression" dxfId="12" priority="8" stopIfTrue="1">
      <formula>$I10=FALSE</formula>
    </cfRule>
  </conditionalFormatting>
  <conditionalFormatting sqref="D30:E32">
    <cfRule type="expression" dxfId="11" priority="5" stopIfTrue="1">
      <formula>$I10=FALSE</formula>
    </cfRule>
  </conditionalFormatting>
  <conditionalFormatting sqref="E10:E12">
    <cfRule type="expression" dxfId="10" priority="7" stopIfTrue="1">
      <formula>$I10=FALSE</formula>
    </cfRule>
  </conditionalFormatting>
  <conditionalFormatting sqref="E17:E19">
    <cfRule type="cellIs" dxfId="9" priority="9" stopIfTrue="1" operator="equal">
      <formula>0</formula>
    </cfRule>
  </conditionalFormatting>
  <hyperlinks>
    <hyperlink ref="J2" location="'2B'!A1" tooltip="volgende" display="Æ" xr:uid="{2CBA7CF7-0412-40D0-B7D1-647226355E39}"/>
    <hyperlink ref="B4:E4" location="'2B'!A1" tooltip="Klik hier voor de landenlijst" display="Klik hier voor de landenlijst. De dagforfaits gelden voor verblijven van hoogstens 30 dagen en vanaf 15.02.2023" xr:uid="{79C673B7-FB83-4AB6-8302-F006092D0885}"/>
    <hyperlink ref="G2" location="'Home B'!A1" tooltip="Home" display="Ç" xr:uid="{9FCE5354-2283-4E95-AE10-9A483B7F579C}"/>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5953" r:id="rId4" name="Scroll Bar 1">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25954" r:id="rId5" name="Drop Down 2">
              <controlPr defaultSize="0" autoLine="0" autoPict="0">
                <anchor moveWithCells="1">
                  <from>
                    <xdr:col>1</xdr:col>
                    <xdr:colOff>695325</xdr:colOff>
                    <xdr:row>8</xdr:row>
                    <xdr:rowOff>0</xdr:rowOff>
                  </from>
                  <to>
                    <xdr:col>2</xdr:col>
                    <xdr:colOff>0</xdr:colOff>
                    <xdr:row>9</xdr:row>
                    <xdr:rowOff>0</xdr:rowOff>
                  </to>
                </anchor>
              </controlPr>
            </control>
          </mc:Choice>
        </mc:AlternateContent>
        <mc:AlternateContent xmlns:mc="http://schemas.openxmlformats.org/markup-compatibility/2006">
          <mc:Choice Requires="x14">
            <control shapeId="125955" r:id="rId6" name="Drop Down 3">
              <controlPr defaultSize="0" autoLine="0" autoPict="0">
                <anchor moveWithCells="1">
                  <from>
                    <xdr:col>1</xdr:col>
                    <xdr:colOff>695325</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25956" r:id="rId7" name="Scroll Bar 4">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25957" r:id="rId8" name="Drop Down 5">
              <controlPr defaultSize="0" autoLine="0" autoPict="0">
                <anchor moveWithCells="1">
                  <from>
                    <xdr:col>1</xdr:col>
                    <xdr:colOff>695325</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25958" r:id="rId9" name="Scroll Bar 6">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25959" r:id="rId10" name="Drop Down 7">
              <controlPr defaultSize="0" autoLine="0" autoPict="0">
                <anchor moveWithCells="1">
                  <from>
                    <xdr:col>1</xdr:col>
                    <xdr:colOff>695325</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25960" r:id="rId11" name="Scroll Bar 8">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25961" r:id="rId12" name="Check Box 9">
              <controlPr defaultSize="0" autoFill="0" autoLine="0" autoPict="0">
                <anchor moveWithCells="1">
                  <from>
                    <xdr:col>1</xdr:col>
                    <xdr:colOff>133350</xdr:colOff>
                    <xdr:row>8</xdr:row>
                    <xdr:rowOff>219075</xdr:rowOff>
                  </from>
                  <to>
                    <xdr:col>1</xdr:col>
                    <xdr:colOff>438150</xdr:colOff>
                    <xdr:row>9</xdr:row>
                    <xdr:rowOff>209550</xdr:rowOff>
                  </to>
                </anchor>
              </controlPr>
            </control>
          </mc:Choice>
        </mc:AlternateContent>
        <mc:AlternateContent xmlns:mc="http://schemas.openxmlformats.org/markup-compatibility/2006">
          <mc:Choice Requires="x14">
            <control shapeId="125962" r:id="rId13" name="Check Box 10">
              <controlPr defaultSize="0" autoFill="0" autoLine="0" autoPict="0">
                <anchor moveWithCells="1">
                  <from>
                    <xdr:col>1</xdr:col>
                    <xdr:colOff>133350</xdr:colOff>
                    <xdr:row>11</xdr:row>
                    <xdr:rowOff>0</xdr:rowOff>
                  </from>
                  <to>
                    <xdr:col>1</xdr:col>
                    <xdr:colOff>438150</xdr:colOff>
                    <xdr:row>12</xdr:row>
                    <xdr:rowOff>0</xdr:rowOff>
                  </to>
                </anchor>
              </controlPr>
            </control>
          </mc:Choice>
        </mc:AlternateContent>
        <mc:AlternateContent xmlns:mc="http://schemas.openxmlformats.org/markup-compatibility/2006">
          <mc:Choice Requires="x14">
            <control shapeId="125963" r:id="rId14" name="Check Box 11">
              <controlPr defaultSize="0" autoFill="0" autoLine="0" autoPict="0">
                <anchor moveWithCells="1">
                  <from>
                    <xdr:col>1</xdr:col>
                    <xdr:colOff>133350</xdr:colOff>
                    <xdr:row>10</xdr:row>
                    <xdr:rowOff>0</xdr:rowOff>
                  </from>
                  <to>
                    <xdr:col>1</xdr:col>
                    <xdr:colOff>438150</xdr:colOff>
                    <xdr:row>11</xdr:row>
                    <xdr:rowOff>0</xdr:rowOff>
                  </to>
                </anchor>
              </controlPr>
            </control>
          </mc:Choice>
        </mc:AlternateContent>
        <mc:AlternateContent xmlns:mc="http://schemas.openxmlformats.org/markup-compatibility/2006">
          <mc:Choice Requires="x14">
            <control shapeId="125964" r:id="rId15" name="Check Box 12">
              <controlPr defaultSize="0" autoFill="0" autoLine="0" autoPict="0">
                <anchor moveWithCells="1">
                  <from>
                    <xdr:col>1</xdr:col>
                    <xdr:colOff>133350</xdr:colOff>
                    <xdr:row>7</xdr:row>
                    <xdr:rowOff>314325</xdr:rowOff>
                  </from>
                  <to>
                    <xdr:col>1</xdr:col>
                    <xdr:colOff>438150</xdr:colOff>
                    <xdr:row>8</xdr:row>
                    <xdr:rowOff>209550</xdr:rowOff>
                  </to>
                </anchor>
              </controlPr>
            </control>
          </mc:Choice>
        </mc:AlternateContent>
        <mc:AlternateContent xmlns:mc="http://schemas.openxmlformats.org/markup-compatibility/2006">
          <mc:Choice Requires="x14">
            <control shapeId="125965" r:id="rId16" name="Check Box 13">
              <controlPr defaultSize="0" autoFill="0" autoLine="0" autoPict="0">
                <anchor moveWithCells="1">
                  <from>
                    <xdr:col>1</xdr:col>
                    <xdr:colOff>133350</xdr:colOff>
                    <xdr:row>7</xdr:row>
                    <xdr:rowOff>38100</xdr:rowOff>
                  </from>
                  <to>
                    <xdr:col>1</xdr:col>
                    <xdr:colOff>438150</xdr:colOff>
                    <xdr:row>7</xdr:row>
                    <xdr:rowOff>276225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719CA-B355-4A9E-A04A-A03514A26604}">
  <sheetPr>
    <tabColor theme="6" tint="0.79998168889431442"/>
    <pageSetUpPr autoPageBreaks="0"/>
  </sheetPr>
  <dimension ref="A1:M383"/>
  <sheetViews>
    <sheetView showGridLines="0" showRowColHeaders="0" zoomScaleNormal="100" workbookViewId="0">
      <pane ySplit="5" topLeftCell="A6" activePane="bottomLeft" state="frozenSplit"/>
      <selection activeCell="C16" sqref="C16"/>
      <selection pane="bottomLeft" activeCell="A6" sqref="A6"/>
    </sheetView>
  </sheetViews>
  <sheetFormatPr defaultColWidth="5.7109375" defaultRowHeight="13.5" customHeight="1"/>
  <cols>
    <col min="1" max="1" width="5.7109375" style="13" customWidth="1"/>
    <col min="2" max="2" width="40.85546875" style="1" customWidth="1"/>
    <col min="3" max="4" width="35.7109375" style="1" customWidth="1"/>
    <col min="5" max="16384" width="5.7109375" style="1"/>
  </cols>
  <sheetData>
    <row r="1" spans="1:13" ht="15.95" customHeight="1" thickBot="1">
      <c r="A1" s="15"/>
      <c r="F1" s="24"/>
      <c r="G1" s="25"/>
      <c r="H1" s="25"/>
      <c r="I1" s="26"/>
    </row>
    <row r="2" spans="1:13" ht="30" customHeight="1" thickBot="1">
      <c r="B2" s="252" t="s">
        <v>519</v>
      </c>
      <c r="C2" s="252"/>
      <c r="D2" s="252"/>
      <c r="F2" s="20" t="s">
        <v>181</v>
      </c>
      <c r="G2" s="21" t="s">
        <v>199</v>
      </c>
      <c r="H2" s="23" t="s">
        <v>183</v>
      </c>
      <c r="I2" s="22" t="s">
        <v>184</v>
      </c>
      <c r="L2" s="3"/>
      <c r="M2" s="4"/>
    </row>
    <row r="3" spans="1:13" ht="15.95" customHeight="1">
      <c r="F3" s="19"/>
      <c r="G3" s="19"/>
      <c r="H3" s="19"/>
      <c r="I3" s="19"/>
    </row>
    <row r="4" spans="1:13" ht="15.95" customHeight="1">
      <c r="B4" s="155" t="s">
        <v>514</v>
      </c>
      <c r="C4" s="156" t="s">
        <v>521</v>
      </c>
      <c r="D4" s="156" t="s">
        <v>518</v>
      </c>
      <c r="F4" s="9"/>
      <c r="G4" s="9"/>
      <c r="H4" s="9"/>
      <c r="I4" s="9"/>
    </row>
    <row r="5" spans="1:13" ht="15.95" customHeight="1">
      <c r="B5" s="44" t="s">
        <v>200</v>
      </c>
      <c r="C5" s="133" t="s">
        <v>513</v>
      </c>
      <c r="D5" s="133" t="s">
        <v>597</v>
      </c>
      <c r="F5" s="9"/>
      <c r="G5" s="9"/>
      <c r="H5" s="9"/>
      <c r="I5" s="9"/>
    </row>
    <row r="6" spans="1:13" ht="15.95" customHeight="1">
      <c r="A6" s="14"/>
      <c r="B6" s="10" t="s">
        <v>201</v>
      </c>
      <c r="C6" s="11">
        <v>60</v>
      </c>
      <c r="D6" s="11">
        <v>55</v>
      </c>
      <c r="F6" s="9"/>
      <c r="G6" s="9"/>
      <c r="H6" s="9"/>
      <c r="I6" s="9"/>
    </row>
    <row r="7" spans="1:13" ht="15.95" customHeight="1">
      <c r="A7" s="14"/>
      <c r="B7" s="10" t="s">
        <v>617</v>
      </c>
      <c r="C7" s="11">
        <v>59</v>
      </c>
      <c r="D7" s="11">
        <v>65</v>
      </c>
      <c r="F7" s="9"/>
      <c r="G7" s="9"/>
      <c r="H7" s="9"/>
      <c r="I7" s="9"/>
    </row>
    <row r="8" spans="1:13" ht="15.95" customHeight="1">
      <c r="A8" s="14"/>
      <c r="B8" s="10" t="s">
        <v>618</v>
      </c>
      <c r="C8" s="11">
        <v>81</v>
      </c>
      <c r="D8" s="11">
        <v>80</v>
      </c>
      <c r="F8" s="9"/>
      <c r="G8" s="9"/>
      <c r="H8" s="9"/>
      <c r="I8" s="9"/>
    </row>
    <row r="9" spans="1:13" ht="15.95" customHeight="1">
      <c r="A9" s="14"/>
      <c r="B9" s="10" t="s">
        <v>620</v>
      </c>
      <c r="C9" s="11">
        <v>89</v>
      </c>
      <c r="D9" s="11">
        <v>79</v>
      </c>
      <c r="F9" s="9"/>
      <c r="G9" s="9"/>
      <c r="H9" s="9"/>
      <c r="I9" s="9"/>
    </row>
    <row r="10" spans="1:13" ht="15.95" customHeight="1">
      <c r="A10" s="14"/>
      <c r="B10" s="10" t="s">
        <v>204</v>
      </c>
      <c r="C10" s="11">
        <v>78</v>
      </c>
      <c r="D10" s="11">
        <v>76</v>
      </c>
      <c r="F10" s="9"/>
      <c r="G10" s="9"/>
      <c r="H10" s="9"/>
      <c r="I10" s="9"/>
    </row>
    <row r="11" spans="1:13" ht="15.95" customHeight="1">
      <c r="A11" s="14"/>
      <c r="B11" s="10" t="s">
        <v>205</v>
      </c>
      <c r="C11" s="11">
        <v>84</v>
      </c>
      <c r="D11" s="11">
        <v>84</v>
      </c>
      <c r="F11" s="9"/>
      <c r="G11" s="9"/>
      <c r="H11" s="9"/>
      <c r="I11" s="9"/>
    </row>
    <row r="12" spans="1:13" ht="15.95" customHeight="1">
      <c r="A12" s="14"/>
      <c r="B12" s="10" t="s">
        <v>156</v>
      </c>
      <c r="C12" s="11">
        <v>105</v>
      </c>
      <c r="D12" s="11">
        <v>110</v>
      </c>
      <c r="F12" s="9"/>
      <c r="G12" s="9"/>
      <c r="H12" s="9"/>
      <c r="I12" s="9"/>
    </row>
    <row r="13" spans="1:13" ht="15.95" customHeight="1">
      <c r="A13" s="14"/>
      <c r="B13" s="10" t="s">
        <v>621</v>
      </c>
      <c r="C13" s="11">
        <v>105</v>
      </c>
      <c r="D13" s="11">
        <v>95</v>
      </c>
      <c r="F13" s="9"/>
      <c r="G13" s="9"/>
      <c r="H13" s="9"/>
      <c r="I13" s="9"/>
    </row>
    <row r="14" spans="1:13" ht="15.95" customHeight="1">
      <c r="A14" s="14"/>
      <c r="B14" s="10" t="s">
        <v>622</v>
      </c>
      <c r="C14" s="11">
        <v>73</v>
      </c>
      <c r="D14" s="11">
        <v>86</v>
      </c>
      <c r="F14" s="9"/>
      <c r="G14" s="9"/>
      <c r="H14" s="9"/>
      <c r="I14" s="9"/>
    </row>
    <row r="15" spans="1:13" ht="15.95" customHeight="1">
      <c r="A15" s="14"/>
      <c r="B15" s="10" t="s">
        <v>623</v>
      </c>
      <c r="C15" s="11">
        <v>92</v>
      </c>
      <c r="D15" s="11">
        <v>92</v>
      </c>
      <c r="F15" s="9"/>
      <c r="G15" s="9"/>
      <c r="H15" s="9"/>
      <c r="I15" s="9"/>
    </row>
    <row r="16" spans="1:13" ht="15.95" customHeight="1">
      <c r="A16" s="14"/>
      <c r="B16" s="10" t="s">
        <v>157</v>
      </c>
      <c r="C16" s="11">
        <v>105</v>
      </c>
      <c r="D16" s="11">
        <v>99</v>
      </c>
      <c r="F16" s="9"/>
      <c r="G16" s="9"/>
      <c r="H16" s="9"/>
      <c r="I16" s="9"/>
    </row>
    <row r="17" spans="1:9" ht="15.95" customHeight="1">
      <c r="A17" s="14"/>
      <c r="B17" s="10" t="s">
        <v>624</v>
      </c>
      <c r="C17" s="11">
        <v>98</v>
      </c>
      <c r="D17" s="11">
        <v>101</v>
      </c>
      <c r="F17" s="9"/>
      <c r="G17" s="9"/>
      <c r="H17" s="9"/>
      <c r="I17" s="9"/>
    </row>
    <row r="18" spans="1:9" ht="15.95" customHeight="1">
      <c r="A18" s="14"/>
      <c r="B18" s="10" t="s">
        <v>694</v>
      </c>
      <c r="C18" s="11">
        <v>94</v>
      </c>
      <c r="D18" s="11">
        <v>98</v>
      </c>
      <c r="F18" s="9"/>
      <c r="G18" s="9"/>
      <c r="H18" s="9"/>
      <c r="I18" s="9"/>
    </row>
    <row r="19" spans="1:9" ht="15.95" customHeight="1">
      <c r="A19" s="14"/>
      <c r="B19" s="10" t="s">
        <v>625</v>
      </c>
      <c r="C19" s="11">
        <v>81</v>
      </c>
      <c r="D19" s="11">
        <v>81</v>
      </c>
      <c r="F19" s="9"/>
      <c r="G19" s="9"/>
      <c r="H19" s="9"/>
      <c r="I19" s="9"/>
    </row>
    <row r="20" spans="1:9" ht="15.95" customHeight="1">
      <c r="A20" s="14"/>
      <c r="B20" s="10" t="s">
        <v>160</v>
      </c>
      <c r="C20" s="11">
        <v>105</v>
      </c>
      <c r="D20" s="11">
        <v>110</v>
      </c>
      <c r="F20" s="9"/>
      <c r="G20" s="9"/>
      <c r="H20" s="9"/>
      <c r="I20" s="9"/>
    </row>
    <row r="21" spans="1:9" ht="15.95" customHeight="1">
      <c r="A21" s="14"/>
      <c r="B21" s="10" t="s">
        <v>626</v>
      </c>
      <c r="C21" s="11">
        <v>110</v>
      </c>
      <c r="D21" s="11">
        <v>83</v>
      </c>
      <c r="F21" s="9"/>
      <c r="G21" s="9"/>
      <c r="H21" s="9"/>
      <c r="I21" s="9"/>
    </row>
    <row r="22" spans="1:9" ht="15.95" customHeight="1">
      <c r="A22" s="14"/>
      <c r="B22" s="10" t="s">
        <v>162</v>
      </c>
      <c r="C22" s="11">
        <v>93</v>
      </c>
      <c r="D22" s="11">
        <v>81</v>
      </c>
      <c r="F22" s="9"/>
      <c r="G22" s="9"/>
      <c r="H22" s="9"/>
      <c r="I22" s="9"/>
    </row>
    <row r="23" spans="1:9" ht="15.95" customHeight="1">
      <c r="A23" s="14"/>
      <c r="B23" s="10" t="s">
        <v>163</v>
      </c>
      <c r="C23" s="11">
        <v>105</v>
      </c>
      <c r="D23" s="11">
        <v>107</v>
      </c>
      <c r="F23" s="9"/>
      <c r="G23" s="9"/>
      <c r="H23" s="9"/>
      <c r="I23" s="9"/>
    </row>
    <row r="24" spans="1:9" ht="15.95" customHeight="1">
      <c r="A24" s="14"/>
      <c r="B24" s="10" t="s">
        <v>208</v>
      </c>
      <c r="C24" s="11">
        <v>82</v>
      </c>
      <c r="D24" s="11">
        <v>83</v>
      </c>
      <c r="F24" s="9"/>
      <c r="G24" s="9"/>
      <c r="H24" s="9"/>
      <c r="I24" s="9"/>
    </row>
    <row r="25" spans="1:9" ht="15.95" customHeight="1">
      <c r="A25" s="14"/>
      <c r="B25" s="12" t="s">
        <v>164</v>
      </c>
      <c r="C25" s="11">
        <v>82</v>
      </c>
      <c r="D25" s="11">
        <v>65</v>
      </c>
      <c r="F25" s="9"/>
      <c r="G25" s="9"/>
      <c r="H25" s="9"/>
      <c r="I25" s="9"/>
    </row>
    <row r="26" spans="1:9" ht="15.95" customHeight="1">
      <c r="A26" s="14"/>
      <c r="B26" s="12" t="s">
        <v>165</v>
      </c>
      <c r="C26" s="11">
        <v>77</v>
      </c>
      <c r="D26" s="11">
        <v>77</v>
      </c>
      <c r="F26" s="9"/>
      <c r="G26" s="9"/>
      <c r="H26" s="9"/>
      <c r="I26" s="9"/>
    </row>
    <row r="27" spans="1:9" ht="15.95" customHeight="1">
      <c r="A27" s="14"/>
      <c r="B27" s="12" t="s">
        <v>166</v>
      </c>
      <c r="C27" s="11">
        <v>105</v>
      </c>
      <c r="D27" s="11">
        <v>89</v>
      </c>
      <c r="F27" s="9"/>
      <c r="G27" s="9"/>
      <c r="H27" s="9"/>
      <c r="I27" s="9"/>
    </row>
    <row r="28" spans="1:9" ht="15.95" customHeight="1">
      <c r="A28" s="14"/>
      <c r="B28" s="10" t="s">
        <v>167</v>
      </c>
      <c r="C28" s="11">
        <v>43</v>
      </c>
      <c r="D28" s="11">
        <v>26</v>
      </c>
      <c r="F28" s="9"/>
      <c r="G28" s="9"/>
      <c r="H28" s="9"/>
      <c r="I28" s="9"/>
    </row>
    <row r="29" spans="1:9" ht="15.95" customHeight="1">
      <c r="A29" s="14"/>
      <c r="B29" s="10" t="s">
        <v>627</v>
      </c>
      <c r="C29" s="11">
        <v>79</v>
      </c>
      <c r="D29" s="11">
        <v>77</v>
      </c>
      <c r="F29" s="9"/>
      <c r="G29" s="9"/>
      <c r="H29" s="9"/>
      <c r="I29" s="9"/>
    </row>
    <row r="30" spans="1:9" ht="15.95" customHeight="1">
      <c r="A30" s="14"/>
      <c r="B30" s="10" t="s">
        <v>593</v>
      </c>
      <c r="C30" s="11">
        <v>101</v>
      </c>
      <c r="D30" s="11">
        <v>90</v>
      </c>
      <c r="F30" s="9"/>
      <c r="G30" s="9"/>
      <c r="H30" s="9"/>
      <c r="I30" s="9"/>
    </row>
    <row r="31" spans="1:9" ht="15.95" customHeight="1">
      <c r="A31" s="14"/>
      <c r="B31" s="10" t="s">
        <v>628</v>
      </c>
      <c r="C31" s="11">
        <v>60</v>
      </c>
      <c r="D31" s="11">
        <v>61</v>
      </c>
      <c r="F31" s="9"/>
      <c r="G31" s="9"/>
      <c r="H31" s="9"/>
      <c r="I31" s="9"/>
    </row>
    <row r="32" spans="1:9" ht="15.95" customHeight="1">
      <c r="A32" s="14"/>
      <c r="B32" s="10" t="s">
        <v>168</v>
      </c>
      <c r="C32" s="11">
        <v>58</v>
      </c>
      <c r="D32" s="11">
        <v>58</v>
      </c>
      <c r="F32" s="9"/>
      <c r="G32" s="9"/>
      <c r="H32" s="9"/>
      <c r="I32" s="9"/>
    </row>
    <row r="33" spans="1:9" ht="15.95" customHeight="1">
      <c r="A33" s="14"/>
      <c r="B33" s="10" t="s">
        <v>629</v>
      </c>
      <c r="C33" s="11">
        <v>52</v>
      </c>
      <c r="D33" s="11">
        <v>52</v>
      </c>
      <c r="F33" s="9"/>
      <c r="G33" s="9"/>
      <c r="H33" s="9"/>
      <c r="I33" s="9"/>
    </row>
    <row r="34" spans="1:9" ht="15.95" customHeight="1">
      <c r="A34" s="14"/>
      <c r="B34" s="10" t="s">
        <v>630</v>
      </c>
      <c r="C34" s="11">
        <v>102</v>
      </c>
      <c r="D34" s="11">
        <v>102</v>
      </c>
      <c r="F34" s="9"/>
      <c r="G34" s="9"/>
      <c r="H34" s="9"/>
      <c r="I34" s="9"/>
    </row>
    <row r="35" spans="1:9" ht="15.95" customHeight="1">
      <c r="A35" s="14"/>
      <c r="B35" s="10" t="s">
        <v>170</v>
      </c>
      <c r="C35" s="11">
        <v>50</v>
      </c>
      <c r="D35" s="11">
        <v>48</v>
      </c>
      <c r="F35" s="9"/>
      <c r="G35" s="9"/>
      <c r="H35" s="9"/>
      <c r="I35" s="9"/>
    </row>
    <row r="36" spans="1:9" ht="15.95" customHeight="1">
      <c r="A36" s="14"/>
      <c r="B36" s="10" t="s">
        <v>631</v>
      </c>
      <c r="C36" s="11">
        <v>50</v>
      </c>
      <c r="D36" s="11">
        <v>59</v>
      </c>
      <c r="F36" s="9"/>
      <c r="G36" s="9"/>
      <c r="H36" s="9"/>
      <c r="I36" s="9"/>
    </row>
    <row r="37" spans="1:9" ht="15.95" customHeight="1">
      <c r="A37" s="14"/>
      <c r="B37" s="10" t="s">
        <v>212</v>
      </c>
      <c r="C37" s="11">
        <v>88</v>
      </c>
      <c r="D37" s="11">
        <v>92</v>
      </c>
      <c r="F37" s="9"/>
      <c r="G37" s="9"/>
      <c r="H37" s="9"/>
      <c r="I37" s="9"/>
    </row>
    <row r="38" spans="1:9" ht="15.95" customHeight="1">
      <c r="A38" s="14"/>
      <c r="B38" s="10" t="s">
        <v>171</v>
      </c>
      <c r="C38" s="11">
        <v>85</v>
      </c>
      <c r="D38" s="11">
        <v>78</v>
      </c>
      <c r="F38" s="9"/>
      <c r="G38" s="9"/>
      <c r="H38" s="9"/>
      <c r="I38" s="9"/>
    </row>
    <row r="39" spans="1:9" ht="15.95" customHeight="1">
      <c r="A39" s="14"/>
      <c r="B39" s="10" t="s">
        <v>632</v>
      </c>
      <c r="C39" s="11">
        <v>82</v>
      </c>
      <c r="D39" s="11">
        <v>86</v>
      </c>
      <c r="F39" s="9"/>
      <c r="G39" s="9"/>
      <c r="H39" s="9"/>
      <c r="I39" s="9"/>
    </row>
    <row r="40" spans="1:9" ht="15.95" customHeight="1">
      <c r="A40" s="14"/>
      <c r="B40" s="10" t="s">
        <v>667</v>
      </c>
      <c r="C40" s="11">
        <v>91</v>
      </c>
      <c r="D40" s="11">
        <v>92</v>
      </c>
      <c r="F40" s="9"/>
      <c r="G40" s="9"/>
      <c r="H40" s="9"/>
      <c r="I40" s="9"/>
    </row>
    <row r="41" spans="1:9" ht="15.95" customHeight="1">
      <c r="A41" s="14"/>
      <c r="B41" s="10" t="s">
        <v>213</v>
      </c>
      <c r="C41" s="11">
        <v>102</v>
      </c>
      <c r="D41" s="11">
        <v>98</v>
      </c>
      <c r="F41" s="9"/>
      <c r="G41" s="9"/>
      <c r="H41" s="9"/>
      <c r="I41" s="9"/>
    </row>
    <row r="42" spans="1:9" ht="15.95" customHeight="1">
      <c r="A42" s="14"/>
      <c r="B42" s="10" t="s">
        <v>633</v>
      </c>
      <c r="C42" s="11">
        <v>78</v>
      </c>
      <c r="D42" s="11">
        <v>76</v>
      </c>
      <c r="F42" s="9"/>
      <c r="G42" s="9"/>
      <c r="H42" s="9"/>
      <c r="I42" s="9"/>
    </row>
    <row r="43" spans="1:9" ht="15.95" customHeight="1">
      <c r="A43" s="14"/>
      <c r="B43" s="10" t="s">
        <v>666</v>
      </c>
      <c r="C43" s="11">
        <v>74</v>
      </c>
      <c r="D43" s="11">
        <v>68</v>
      </c>
      <c r="F43" s="9"/>
      <c r="G43" s="9"/>
      <c r="H43" s="9"/>
      <c r="I43" s="9"/>
    </row>
    <row r="44" spans="1:9" ht="15.95" customHeight="1">
      <c r="A44" s="14"/>
      <c r="B44" s="10" t="s">
        <v>634</v>
      </c>
      <c r="C44" s="11">
        <v>105</v>
      </c>
      <c r="D44" s="11">
        <v>99</v>
      </c>
      <c r="F44" s="9"/>
      <c r="G44" s="9"/>
      <c r="H44" s="9"/>
      <c r="I44" s="9"/>
    </row>
    <row r="45" spans="1:9" ht="15.95" customHeight="1">
      <c r="A45" s="14"/>
      <c r="B45" s="10" t="s">
        <v>635</v>
      </c>
      <c r="C45" s="11">
        <v>92</v>
      </c>
      <c r="D45" s="11">
        <v>92</v>
      </c>
      <c r="F45" s="9"/>
      <c r="G45" s="9"/>
      <c r="H45" s="9"/>
      <c r="I45" s="9"/>
    </row>
    <row r="46" spans="1:9" ht="15.95" customHeight="1">
      <c r="A46" s="14"/>
      <c r="B46" s="10" t="s">
        <v>715</v>
      </c>
      <c r="C46" s="11">
        <v>78</v>
      </c>
      <c r="D46" s="11">
        <v>78</v>
      </c>
      <c r="F46" s="9"/>
      <c r="G46" s="9"/>
      <c r="H46" s="9"/>
      <c r="I46" s="9"/>
    </row>
    <row r="47" spans="1:9" ht="15.95" customHeight="1">
      <c r="A47" s="14"/>
      <c r="B47" s="10" t="s">
        <v>636</v>
      </c>
      <c r="C47" s="11">
        <v>87</v>
      </c>
      <c r="D47" s="11">
        <v>79</v>
      </c>
      <c r="F47" s="9"/>
      <c r="G47" s="9"/>
      <c r="H47" s="9"/>
      <c r="I47" s="9"/>
    </row>
    <row r="48" spans="1:9" ht="15.95" customHeight="1">
      <c r="A48" s="14"/>
      <c r="B48" s="10" t="s">
        <v>215</v>
      </c>
      <c r="C48" s="11">
        <v>80</v>
      </c>
      <c r="D48" s="11">
        <v>82</v>
      </c>
      <c r="F48" s="9"/>
      <c r="G48" s="9"/>
      <c r="H48" s="9"/>
      <c r="I48" s="9"/>
    </row>
    <row r="49" spans="1:9" ht="15.95" customHeight="1">
      <c r="A49" s="14"/>
      <c r="B49" s="10" t="s">
        <v>657</v>
      </c>
      <c r="C49" s="11">
        <v>88</v>
      </c>
      <c r="D49" s="11">
        <v>88</v>
      </c>
      <c r="F49" s="9"/>
      <c r="G49" s="9"/>
      <c r="H49" s="9"/>
      <c r="I49" s="9"/>
    </row>
    <row r="50" spans="1:9" ht="15.95" customHeight="1">
      <c r="A50" s="14"/>
      <c r="B50" s="10" t="s">
        <v>677</v>
      </c>
      <c r="C50" s="11">
        <v>36</v>
      </c>
      <c r="D50" s="11">
        <v>37</v>
      </c>
      <c r="F50" s="9"/>
      <c r="G50" s="9"/>
      <c r="H50" s="9"/>
      <c r="I50" s="9"/>
    </row>
    <row r="51" spans="1:9" ht="15.95" customHeight="1">
      <c r="A51" s="14"/>
      <c r="B51" s="10" t="s">
        <v>216</v>
      </c>
      <c r="C51" s="11">
        <v>37</v>
      </c>
      <c r="D51" s="11">
        <v>37</v>
      </c>
      <c r="F51" s="9"/>
      <c r="G51" s="9"/>
      <c r="H51" s="9"/>
      <c r="I51" s="9"/>
    </row>
    <row r="52" spans="1:9" ht="15.95" customHeight="1">
      <c r="A52" s="14"/>
      <c r="B52" s="10" t="s">
        <v>637</v>
      </c>
      <c r="C52" s="11">
        <v>102</v>
      </c>
      <c r="D52" s="11">
        <v>87</v>
      </c>
      <c r="F52" s="9"/>
      <c r="G52" s="9"/>
      <c r="H52" s="9"/>
      <c r="I52" s="9"/>
    </row>
    <row r="53" spans="1:9" ht="15.95" customHeight="1">
      <c r="A53" s="14"/>
      <c r="B53" s="10" t="s">
        <v>639</v>
      </c>
      <c r="C53" s="11">
        <v>110</v>
      </c>
      <c r="D53" s="11">
        <v>110</v>
      </c>
      <c r="F53" s="9"/>
      <c r="G53" s="9"/>
      <c r="H53" s="9"/>
      <c r="I53" s="9"/>
    </row>
    <row r="54" spans="1:9" ht="15.95" customHeight="1">
      <c r="A54" s="14"/>
      <c r="B54" s="10" t="s">
        <v>638</v>
      </c>
      <c r="C54" s="11">
        <v>101</v>
      </c>
      <c r="D54" s="11">
        <v>101</v>
      </c>
      <c r="F54" s="9"/>
      <c r="G54" s="9"/>
      <c r="H54" s="9"/>
      <c r="I54" s="9"/>
    </row>
    <row r="55" spans="1:9" ht="15.95" customHeight="1">
      <c r="A55" s="14"/>
      <c r="B55" s="10" t="s">
        <v>640</v>
      </c>
      <c r="C55" s="11">
        <v>101</v>
      </c>
      <c r="D55" s="11">
        <v>89</v>
      </c>
      <c r="F55" s="9"/>
      <c r="G55" s="9"/>
      <c r="H55" s="9"/>
      <c r="I55" s="9"/>
    </row>
    <row r="56" spans="1:9" ht="15.95" customHeight="1">
      <c r="A56" s="14"/>
      <c r="B56" s="10" t="s">
        <v>218</v>
      </c>
      <c r="C56" s="11">
        <v>90</v>
      </c>
      <c r="D56" s="11">
        <v>95</v>
      </c>
      <c r="F56" s="9"/>
      <c r="G56" s="9"/>
      <c r="H56" s="9"/>
      <c r="I56" s="9"/>
    </row>
    <row r="57" spans="1:9" ht="15.95" customHeight="1">
      <c r="A57" s="14"/>
      <c r="B57" s="10" t="s">
        <v>663</v>
      </c>
      <c r="C57" s="11">
        <v>89</v>
      </c>
      <c r="D57" s="11">
        <v>87</v>
      </c>
      <c r="F57" s="9"/>
      <c r="G57" s="9"/>
      <c r="H57" s="9"/>
      <c r="I57" s="9"/>
    </row>
    <row r="58" spans="1:9" ht="15.95" customHeight="1">
      <c r="A58" s="14"/>
      <c r="B58" s="10" t="s">
        <v>672</v>
      </c>
      <c r="C58" s="11">
        <v>64</v>
      </c>
      <c r="D58" s="11">
        <v>74</v>
      </c>
      <c r="F58" s="9"/>
      <c r="G58" s="9"/>
      <c r="H58" s="9"/>
      <c r="I58" s="9"/>
    </row>
    <row r="59" spans="1:9" ht="15.95" customHeight="1">
      <c r="A59" s="14"/>
      <c r="B59" s="10" t="s">
        <v>179</v>
      </c>
      <c r="C59" s="11">
        <v>73</v>
      </c>
      <c r="D59" s="11">
        <v>73</v>
      </c>
      <c r="F59" s="9"/>
      <c r="G59" s="9"/>
      <c r="H59" s="9"/>
      <c r="I59" s="9"/>
    </row>
    <row r="60" spans="1:9" ht="15.95" customHeight="1">
      <c r="A60" s="14"/>
      <c r="B60" s="10" t="s">
        <v>594</v>
      </c>
      <c r="C60" s="11">
        <v>105</v>
      </c>
      <c r="D60" s="11">
        <v>91</v>
      </c>
      <c r="F60" s="9"/>
      <c r="G60" s="9"/>
      <c r="H60" s="9"/>
      <c r="I60" s="9"/>
    </row>
    <row r="61" spans="1:9" ht="15.95" customHeight="1">
      <c r="A61" s="14"/>
      <c r="B61" s="10" t="s">
        <v>142</v>
      </c>
      <c r="C61" s="11">
        <v>75</v>
      </c>
      <c r="D61" s="11">
        <v>77</v>
      </c>
      <c r="F61" s="9"/>
      <c r="G61" s="9"/>
      <c r="H61" s="9"/>
      <c r="I61" s="9"/>
    </row>
    <row r="62" spans="1:9" ht="15.95" customHeight="1">
      <c r="A62" s="14"/>
      <c r="B62" s="10" t="s">
        <v>716</v>
      </c>
      <c r="C62" s="11">
        <v>58</v>
      </c>
      <c r="D62" s="11">
        <v>74</v>
      </c>
      <c r="F62" s="9"/>
      <c r="G62" s="9"/>
      <c r="H62" s="9"/>
      <c r="I62" s="9"/>
    </row>
    <row r="63" spans="1:9" ht="15.95" customHeight="1">
      <c r="A63" s="14"/>
      <c r="B63" s="10" t="s">
        <v>641</v>
      </c>
      <c r="C63" s="11">
        <v>125</v>
      </c>
      <c r="D63" s="11">
        <v>110</v>
      </c>
      <c r="F63" s="9"/>
      <c r="G63" s="9"/>
      <c r="H63" s="9"/>
      <c r="I63" s="9"/>
    </row>
    <row r="64" spans="1:9" ht="15.95" customHeight="1">
      <c r="A64" s="14"/>
      <c r="B64" s="10" t="s">
        <v>180</v>
      </c>
      <c r="C64" s="11">
        <v>98</v>
      </c>
      <c r="D64" s="11">
        <v>104</v>
      </c>
      <c r="F64" s="9"/>
      <c r="G64" s="9"/>
      <c r="H64" s="9"/>
      <c r="I64" s="9"/>
    </row>
    <row r="65" spans="1:9" ht="15.95" customHeight="1">
      <c r="A65" s="14"/>
      <c r="B65" s="10" t="s">
        <v>0</v>
      </c>
      <c r="C65" s="11">
        <v>81</v>
      </c>
      <c r="D65" s="11">
        <v>98</v>
      </c>
      <c r="F65" s="9"/>
      <c r="G65" s="9"/>
      <c r="H65" s="9"/>
      <c r="I65" s="9"/>
    </row>
    <row r="66" spans="1:9" ht="15.95" customHeight="1">
      <c r="A66" s="14"/>
      <c r="B66" s="10" t="s">
        <v>642</v>
      </c>
      <c r="C66" s="11">
        <v>71</v>
      </c>
      <c r="D66" s="11">
        <v>77</v>
      </c>
      <c r="F66" s="9"/>
      <c r="G66" s="9"/>
      <c r="H66" s="9"/>
      <c r="I66" s="9"/>
    </row>
    <row r="67" spans="1:9" ht="15.95" customHeight="1">
      <c r="A67" s="14"/>
      <c r="B67" s="10" t="s">
        <v>2</v>
      </c>
      <c r="C67" s="11">
        <v>89</v>
      </c>
      <c r="D67" s="11">
        <v>84</v>
      </c>
      <c r="F67" s="9"/>
      <c r="G67" s="9"/>
      <c r="H67" s="9"/>
      <c r="I67" s="9"/>
    </row>
    <row r="68" spans="1:9" ht="15.95" customHeight="1">
      <c r="A68" s="14"/>
      <c r="B68" s="10" t="s">
        <v>644</v>
      </c>
      <c r="C68" s="11">
        <v>94</v>
      </c>
      <c r="D68" s="11">
        <v>84</v>
      </c>
      <c r="F68" s="9"/>
      <c r="G68" s="9"/>
      <c r="H68" s="9"/>
      <c r="I68" s="9"/>
    </row>
    <row r="69" spans="1:9" ht="15.95" customHeight="1">
      <c r="A69" s="14"/>
      <c r="B69" s="10" t="s">
        <v>4</v>
      </c>
      <c r="C69" s="11">
        <v>78</v>
      </c>
      <c r="D69" s="11">
        <v>78</v>
      </c>
      <c r="F69" s="9"/>
      <c r="G69" s="9"/>
      <c r="H69" s="9"/>
      <c r="I69" s="9"/>
    </row>
    <row r="70" spans="1:9" ht="15.95" customHeight="1">
      <c r="A70" s="14"/>
      <c r="B70" s="10" t="s">
        <v>645</v>
      </c>
      <c r="C70" s="11">
        <v>79</v>
      </c>
      <c r="D70" s="11">
        <v>62</v>
      </c>
      <c r="F70" s="9"/>
      <c r="G70" s="9"/>
      <c r="H70" s="9"/>
      <c r="I70" s="9"/>
    </row>
    <row r="71" spans="1:9" ht="15.95" customHeight="1">
      <c r="A71" s="14"/>
      <c r="B71" s="10" t="s">
        <v>6</v>
      </c>
      <c r="C71" s="11">
        <v>92</v>
      </c>
      <c r="D71" s="11">
        <v>92</v>
      </c>
      <c r="F71" s="9"/>
      <c r="G71" s="9"/>
      <c r="H71" s="9"/>
      <c r="I71" s="9"/>
    </row>
    <row r="72" spans="1:9" ht="15.95" customHeight="1">
      <c r="A72" s="14"/>
      <c r="B72" s="10" t="s">
        <v>646</v>
      </c>
      <c r="C72" s="11">
        <v>84</v>
      </c>
      <c r="D72" s="11">
        <v>94</v>
      </c>
      <c r="F72" s="9"/>
      <c r="G72" s="9"/>
      <c r="H72" s="9"/>
      <c r="I72" s="9"/>
    </row>
    <row r="73" spans="1:9" ht="15.95" customHeight="1">
      <c r="A73" s="14"/>
      <c r="B73" s="10" t="s">
        <v>711</v>
      </c>
      <c r="C73" s="11">
        <v>47</v>
      </c>
      <c r="D73" s="11">
        <v>60</v>
      </c>
      <c r="F73" s="9"/>
      <c r="G73" s="9"/>
      <c r="H73" s="9"/>
      <c r="I73" s="9"/>
    </row>
    <row r="74" spans="1:9" ht="15.95" customHeight="1">
      <c r="A74" s="14"/>
      <c r="B74" s="10" t="s">
        <v>647</v>
      </c>
      <c r="C74" s="11">
        <v>92</v>
      </c>
      <c r="D74" s="11">
        <v>95</v>
      </c>
      <c r="F74" s="9"/>
      <c r="G74" s="9"/>
      <c r="H74" s="9"/>
      <c r="I74" s="9"/>
    </row>
    <row r="75" spans="1:9" ht="15.95" customHeight="1">
      <c r="A75" s="14"/>
      <c r="B75" s="10" t="s">
        <v>8</v>
      </c>
      <c r="C75" s="11">
        <v>86</v>
      </c>
      <c r="D75" s="11">
        <v>74</v>
      </c>
      <c r="F75" s="9"/>
      <c r="G75" s="9"/>
      <c r="H75" s="9"/>
      <c r="I75" s="9"/>
    </row>
    <row r="76" spans="1:9" ht="15.95" customHeight="1">
      <c r="A76" s="14"/>
      <c r="B76" s="10" t="s">
        <v>139</v>
      </c>
      <c r="C76" s="11">
        <v>113</v>
      </c>
      <c r="D76" s="11">
        <v>110</v>
      </c>
      <c r="F76" s="9"/>
      <c r="G76" s="9"/>
      <c r="H76" s="9"/>
      <c r="I76" s="9"/>
    </row>
    <row r="77" spans="1:9" ht="15.95" customHeight="1">
      <c r="A77" s="14"/>
      <c r="B77" s="10" t="s">
        <v>561</v>
      </c>
      <c r="C77" s="11">
        <v>100</v>
      </c>
      <c r="D77" s="11">
        <v>95</v>
      </c>
      <c r="F77" s="9"/>
      <c r="G77" s="9"/>
      <c r="H77" s="9"/>
      <c r="I77" s="9"/>
    </row>
    <row r="78" spans="1:9" ht="15.95" customHeight="1">
      <c r="A78" s="14"/>
      <c r="B78" s="10" t="s">
        <v>648</v>
      </c>
      <c r="C78" s="11">
        <v>105</v>
      </c>
      <c r="D78" s="11">
        <v>106</v>
      </c>
      <c r="F78" s="9"/>
      <c r="G78" s="9"/>
      <c r="H78" s="9"/>
      <c r="I78" s="9"/>
    </row>
    <row r="79" spans="1:9" ht="15.95" customHeight="1">
      <c r="A79" s="14"/>
      <c r="B79" s="10" t="s">
        <v>649</v>
      </c>
      <c r="C79" s="11">
        <v>105</v>
      </c>
      <c r="D79" s="11">
        <v>105</v>
      </c>
      <c r="F79" s="9"/>
      <c r="G79" s="9"/>
      <c r="H79" s="9"/>
      <c r="I79" s="9"/>
    </row>
    <row r="80" spans="1:9" ht="15.95" customHeight="1">
      <c r="A80" s="14"/>
      <c r="B80" s="10" t="s">
        <v>12</v>
      </c>
      <c r="C80" s="11">
        <v>108</v>
      </c>
      <c r="D80" s="11">
        <v>110</v>
      </c>
      <c r="F80" s="9"/>
      <c r="G80" s="9"/>
      <c r="H80" s="9"/>
      <c r="I80" s="9"/>
    </row>
    <row r="81" spans="1:9" ht="15.95" customHeight="1">
      <c r="A81" s="14"/>
      <c r="B81" s="10" t="s">
        <v>13</v>
      </c>
      <c r="C81" s="11">
        <v>70</v>
      </c>
      <c r="D81" s="11">
        <v>70</v>
      </c>
      <c r="F81" s="9"/>
      <c r="G81" s="9"/>
      <c r="H81" s="9"/>
      <c r="I81" s="9"/>
    </row>
    <row r="82" spans="1:9" ht="15.95" customHeight="1">
      <c r="A82" s="14"/>
      <c r="B82" s="10" t="s">
        <v>650</v>
      </c>
      <c r="C82" s="11">
        <v>63</v>
      </c>
      <c r="D82" s="11">
        <v>63</v>
      </c>
      <c r="F82" s="9"/>
      <c r="G82" s="9"/>
      <c r="H82" s="9"/>
      <c r="I82" s="9"/>
    </row>
    <row r="83" spans="1:9" ht="15.95" customHeight="1">
      <c r="A83" s="14"/>
      <c r="B83" s="10" t="s">
        <v>643</v>
      </c>
      <c r="C83" s="11">
        <v>87</v>
      </c>
      <c r="D83" s="11">
        <v>92</v>
      </c>
      <c r="F83" s="9"/>
      <c r="G83" s="9"/>
      <c r="H83" s="9"/>
      <c r="I83" s="9"/>
    </row>
    <row r="84" spans="1:9" ht="15.95" customHeight="1">
      <c r="A84" s="14"/>
      <c r="B84" s="10" t="s">
        <v>15</v>
      </c>
      <c r="C84" s="11">
        <v>97</v>
      </c>
      <c r="D84" s="11">
        <v>73</v>
      </c>
      <c r="F84" s="9"/>
      <c r="G84" s="9"/>
      <c r="H84" s="9"/>
      <c r="I84" s="9"/>
    </row>
    <row r="85" spans="1:9" ht="15.95" customHeight="1">
      <c r="A85" s="14"/>
      <c r="B85" s="10" t="s">
        <v>16</v>
      </c>
      <c r="C85" s="11">
        <v>74</v>
      </c>
      <c r="D85" s="11">
        <v>76</v>
      </c>
      <c r="F85" s="9"/>
      <c r="G85" s="9"/>
      <c r="H85" s="9"/>
      <c r="I85" s="9"/>
    </row>
    <row r="86" spans="1:9" ht="15.95" customHeight="1">
      <c r="A86" s="14"/>
      <c r="B86" s="10" t="s">
        <v>651</v>
      </c>
      <c r="C86" s="11">
        <v>78</v>
      </c>
      <c r="D86" s="11">
        <v>81</v>
      </c>
      <c r="F86" s="9"/>
      <c r="G86" s="9"/>
      <c r="H86" s="9"/>
      <c r="I86" s="9"/>
    </row>
    <row r="87" spans="1:9" ht="15.95" customHeight="1">
      <c r="A87" s="14"/>
      <c r="B87" s="10" t="s">
        <v>652</v>
      </c>
      <c r="C87" s="11">
        <v>125</v>
      </c>
      <c r="D87" s="11">
        <v>110</v>
      </c>
      <c r="F87" s="9"/>
      <c r="G87" s="9"/>
      <c r="H87" s="9"/>
      <c r="I87" s="9"/>
    </row>
    <row r="88" spans="1:9" ht="15.95" customHeight="1">
      <c r="A88" s="14"/>
      <c r="B88" s="10" t="s">
        <v>17</v>
      </c>
      <c r="C88" s="11">
        <v>95</v>
      </c>
      <c r="D88" s="11">
        <v>77</v>
      </c>
      <c r="F88" s="9"/>
      <c r="G88" s="9"/>
      <c r="H88" s="9"/>
      <c r="I88" s="9"/>
    </row>
    <row r="89" spans="1:9" ht="15.95" customHeight="1">
      <c r="A89" s="14"/>
      <c r="B89" s="10" t="s">
        <v>19</v>
      </c>
      <c r="C89" s="11">
        <v>104</v>
      </c>
      <c r="D89" s="11">
        <v>98</v>
      </c>
      <c r="F89" s="9"/>
      <c r="G89" s="9"/>
      <c r="H89" s="9"/>
      <c r="I89" s="9"/>
    </row>
    <row r="90" spans="1:9" ht="15.95" customHeight="1">
      <c r="A90" s="14"/>
      <c r="B90" s="10" t="s">
        <v>20</v>
      </c>
      <c r="C90" s="11">
        <v>94</v>
      </c>
      <c r="D90" s="11">
        <v>80</v>
      </c>
      <c r="F90" s="9"/>
      <c r="G90" s="9"/>
      <c r="H90" s="9"/>
      <c r="I90" s="9"/>
    </row>
    <row r="91" spans="1:9" ht="15.95" customHeight="1">
      <c r="A91" s="14"/>
      <c r="B91" s="10" t="s">
        <v>21</v>
      </c>
      <c r="C91" s="11">
        <v>88</v>
      </c>
      <c r="D91" s="11">
        <v>98</v>
      </c>
      <c r="F91" s="9"/>
      <c r="G91" s="9"/>
      <c r="H91" s="9"/>
      <c r="I91" s="9"/>
    </row>
    <row r="92" spans="1:9" ht="15.95" customHeight="1">
      <c r="A92" s="14"/>
      <c r="B92" s="10" t="s">
        <v>653</v>
      </c>
      <c r="C92" s="11">
        <v>86</v>
      </c>
      <c r="D92" s="11">
        <v>86</v>
      </c>
      <c r="F92" s="9"/>
      <c r="G92" s="9"/>
      <c r="H92" s="9"/>
      <c r="I92" s="9"/>
    </row>
    <row r="93" spans="1:9" ht="15.95" customHeight="1">
      <c r="A93" s="14"/>
      <c r="B93" s="10" t="s">
        <v>654</v>
      </c>
      <c r="C93" s="11">
        <v>69</v>
      </c>
      <c r="D93" s="11">
        <v>69</v>
      </c>
      <c r="F93" s="9"/>
      <c r="G93" s="9"/>
      <c r="H93" s="9"/>
      <c r="I93" s="9"/>
    </row>
    <row r="94" spans="1:9" ht="15.95" customHeight="1">
      <c r="A94" s="14"/>
      <c r="B94" s="10" t="s">
        <v>24</v>
      </c>
      <c r="C94" s="11">
        <v>78</v>
      </c>
      <c r="D94" s="11">
        <v>78</v>
      </c>
      <c r="F94" s="9"/>
      <c r="G94" s="9"/>
      <c r="H94" s="9"/>
      <c r="I94" s="9"/>
    </row>
    <row r="95" spans="1:9" ht="15.95" customHeight="1">
      <c r="A95" s="14"/>
      <c r="B95" s="10" t="s">
        <v>655</v>
      </c>
      <c r="C95" s="11">
        <v>86</v>
      </c>
      <c r="D95" s="11">
        <v>86</v>
      </c>
      <c r="F95" s="9"/>
      <c r="G95" s="9"/>
      <c r="H95" s="9"/>
      <c r="I95" s="9"/>
    </row>
    <row r="96" spans="1:9" ht="15.95" customHeight="1">
      <c r="A96" s="14"/>
      <c r="B96" s="10" t="s">
        <v>26</v>
      </c>
      <c r="C96" s="11">
        <v>61</v>
      </c>
      <c r="D96" s="11">
        <v>65</v>
      </c>
      <c r="F96" s="9"/>
      <c r="G96" s="9"/>
      <c r="H96" s="9"/>
      <c r="I96" s="9"/>
    </row>
    <row r="97" spans="1:9" ht="15.95" customHeight="1">
      <c r="A97" s="14"/>
      <c r="B97" s="10" t="s">
        <v>656</v>
      </c>
      <c r="C97" s="11">
        <v>57</v>
      </c>
      <c r="D97" s="11">
        <v>70</v>
      </c>
      <c r="F97" s="9"/>
      <c r="G97" s="9"/>
      <c r="H97" s="9"/>
      <c r="I97" s="9"/>
    </row>
    <row r="98" spans="1:9" ht="15.95" customHeight="1">
      <c r="A98" s="14"/>
      <c r="B98" s="10" t="s">
        <v>659</v>
      </c>
      <c r="C98" s="11">
        <v>104</v>
      </c>
      <c r="D98" s="11">
        <v>104</v>
      </c>
      <c r="F98" s="9"/>
      <c r="G98" s="9"/>
      <c r="H98" s="9"/>
      <c r="I98" s="9"/>
    </row>
    <row r="99" spans="1:9" ht="15.95" customHeight="1">
      <c r="A99" s="14"/>
      <c r="B99" s="10" t="s">
        <v>28</v>
      </c>
      <c r="C99" s="11">
        <v>68</v>
      </c>
      <c r="D99" s="11">
        <v>68</v>
      </c>
      <c r="F99" s="9"/>
      <c r="G99" s="9"/>
      <c r="H99" s="9"/>
      <c r="I99" s="9"/>
    </row>
    <row r="100" spans="1:9" ht="15.95" customHeight="1">
      <c r="A100" s="14"/>
      <c r="B100" s="10" t="s">
        <v>660</v>
      </c>
      <c r="C100" s="11">
        <v>95</v>
      </c>
      <c r="D100" s="11">
        <v>71</v>
      </c>
      <c r="F100" s="9"/>
      <c r="G100" s="9"/>
      <c r="H100" s="9"/>
      <c r="I100" s="9"/>
    </row>
    <row r="101" spans="1:9" ht="15.95" customHeight="1">
      <c r="A101" s="14"/>
      <c r="B101" s="10" t="s">
        <v>31</v>
      </c>
      <c r="C101" s="11">
        <v>71</v>
      </c>
      <c r="D101" s="11">
        <v>71</v>
      </c>
      <c r="F101" s="9"/>
      <c r="G101" s="9"/>
      <c r="H101" s="9"/>
      <c r="I101" s="9"/>
    </row>
    <row r="102" spans="1:9" ht="15.95" customHeight="1">
      <c r="A102" s="14"/>
      <c r="B102" s="10" t="s">
        <v>562</v>
      </c>
      <c r="C102" s="11">
        <v>85</v>
      </c>
      <c r="D102" s="11">
        <v>71</v>
      </c>
      <c r="F102" s="9"/>
      <c r="G102" s="9"/>
      <c r="H102" s="9"/>
      <c r="I102" s="9"/>
    </row>
    <row r="103" spans="1:9" ht="15.95" customHeight="1">
      <c r="A103" s="14"/>
      <c r="B103" s="10" t="s">
        <v>658</v>
      </c>
      <c r="C103" s="11">
        <v>105</v>
      </c>
      <c r="D103" s="11">
        <v>108</v>
      </c>
      <c r="F103" s="9"/>
      <c r="G103" s="9"/>
      <c r="H103" s="9"/>
      <c r="I103" s="9"/>
    </row>
    <row r="104" spans="1:9" ht="15.95" customHeight="1">
      <c r="A104" s="14"/>
      <c r="B104" s="10" t="s">
        <v>661</v>
      </c>
      <c r="C104" s="11">
        <v>112</v>
      </c>
      <c r="D104" s="11">
        <v>104</v>
      </c>
      <c r="F104" s="9"/>
      <c r="G104" s="9"/>
      <c r="H104" s="9"/>
      <c r="I104" s="9"/>
    </row>
    <row r="105" spans="1:9" ht="15.95" customHeight="1">
      <c r="A105" s="14"/>
      <c r="B105" s="10" t="s">
        <v>662</v>
      </c>
      <c r="C105" s="11">
        <v>85</v>
      </c>
      <c r="D105" s="11">
        <v>87</v>
      </c>
      <c r="F105" s="9"/>
      <c r="G105" s="9"/>
      <c r="H105" s="9"/>
      <c r="I105" s="9"/>
    </row>
    <row r="106" spans="1:9" ht="15.95" customHeight="1">
      <c r="A106" s="14"/>
      <c r="B106" s="10" t="s">
        <v>32</v>
      </c>
      <c r="C106" s="11">
        <v>85</v>
      </c>
      <c r="D106" s="11">
        <v>91</v>
      </c>
      <c r="F106" s="9"/>
      <c r="G106" s="9"/>
      <c r="H106" s="9"/>
      <c r="I106" s="9"/>
    </row>
    <row r="107" spans="1:9" ht="15.95" customHeight="1">
      <c r="A107" s="14"/>
      <c r="B107" s="10" t="s">
        <v>221</v>
      </c>
      <c r="C107" s="11">
        <v>105</v>
      </c>
      <c r="D107" s="11">
        <v>86</v>
      </c>
      <c r="F107" s="9"/>
      <c r="G107" s="9"/>
      <c r="H107" s="9"/>
      <c r="I107" s="9"/>
    </row>
    <row r="108" spans="1:9" ht="15.95" customHeight="1">
      <c r="A108" s="14"/>
      <c r="B108" s="10" t="s">
        <v>665</v>
      </c>
      <c r="C108" s="11">
        <v>81</v>
      </c>
      <c r="D108" s="11">
        <v>81</v>
      </c>
      <c r="F108" s="9"/>
      <c r="G108" s="9"/>
      <c r="H108" s="9"/>
      <c r="I108" s="9"/>
    </row>
    <row r="109" spans="1:9" ht="15.95" customHeight="1">
      <c r="A109" s="14"/>
      <c r="B109" s="10" t="s">
        <v>563</v>
      </c>
      <c r="C109" s="11">
        <v>77</v>
      </c>
      <c r="D109" s="11">
        <v>77</v>
      </c>
      <c r="F109" s="9"/>
      <c r="G109" s="9"/>
      <c r="H109" s="9"/>
      <c r="I109" s="9"/>
    </row>
    <row r="110" spans="1:9" ht="15.95" customHeight="1">
      <c r="A110" s="14"/>
      <c r="B110" s="10" t="s">
        <v>564</v>
      </c>
      <c r="C110" s="11">
        <v>86</v>
      </c>
      <c r="D110" s="11">
        <v>84</v>
      </c>
      <c r="F110" s="9"/>
      <c r="G110" s="9"/>
      <c r="H110" s="9"/>
      <c r="I110" s="9"/>
    </row>
    <row r="111" spans="1:9" ht="15.95" customHeight="1">
      <c r="A111" s="14"/>
      <c r="B111" s="10" t="s">
        <v>39</v>
      </c>
      <c r="C111" s="11">
        <v>31</v>
      </c>
      <c r="D111" s="11">
        <v>32</v>
      </c>
      <c r="F111" s="9"/>
      <c r="G111" s="9"/>
      <c r="H111" s="9"/>
      <c r="I111" s="9"/>
    </row>
    <row r="112" spans="1:9" ht="15.95" customHeight="1">
      <c r="A112" s="14"/>
      <c r="B112" s="10" t="s">
        <v>670</v>
      </c>
      <c r="C112" s="11">
        <v>57</v>
      </c>
      <c r="D112" s="11">
        <v>49</v>
      </c>
      <c r="F112" s="9"/>
      <c r="G112" s="9"/>
      <c r="H112" s="9"/>
      <c r="I112" s="9"/>
    </row>
    <row r="113" spans="1:9" ht="15.95" customHeight="1">
      <c r="A113" s="14"/>
      <c r="B113" s="10" t="s">
        <v>671</v>
      </c>
      <c r="C113" s="11">
        <v>86</v>
      </c>
      <c r="D113" s="11">
        <v>86</v>
      </c>
      <c r="F113" s="9"/>
      <c r="G113" s="9"/>
      <c r="H113" s="9"/>
      <c r="I113" s="9"/>
    </row>
    <row r="114" spans="1:9" ht="15.95" customHeight="1">
      <c r="A114" s="14"/>
      <c r="B114" s="10" t="s">
        <v>185</v>
      </c>
      <c r="C114" s="11">
        <v>67</v>
      </c>
      <c r="D114" s="11">
        <v>56</v>
      </c>
      <c r="F114" s="9"/>
      <c r="G114" s="9"/>
      <c r="H114" s="9"/>
      <c r="I114" s="9"/>
    </row>
    <row r="115" spans="1:9" ht="15.95" customHeight="1">
      <c r="A115" s="14"/>
      <c r="B115" s="10" t="s">
        <v>669</v>
      </c>
      <c r="C115" s="11">
        <v>109</v>
      </c>
      <c r="D115" s="11">
        <v>96</v>
      </c>
      <c r="F115" s="9"/>
      <c r="G115" s="9"/>
      <c r="H115" s="9"/>
      <c r="I115" s="9"/>
    </row>
    <row r="116" spans="1:9" ht="15.95" customHeight="1">
      <c r="A116" s="14"/>
      <c r="B116" s="10" t="s">
        <v>668</v>
      </c>
      <c r="C116" s="11">
        <v>63</v>
      </c>
      <c r="D116" s="11">
        <v>63</v>
      </c>
      <c r="F116" s="9"/>
      <c r="G116" s="9"/>
      <c r="H116" s="9"/>
      <c r="I116" s="9"/>
    </row>
    <row r="117" spans="1:9" ht="15.95" customHeight="1">
      <c r="A117" s="14"/>
      <c r="B117" s="10" t="s">
        <v>41</v>
      </c>
      <c r="C117" s="11">
        <v>82</v>
      </c>
      <c r="D117" s="11">
        <v>69</v>
      </c>
      <c r="F117" s="9"/>
      <c r="G117" s="9"/>
      <c r="H117" s="9"/>
      <c r="I117" s="9"/>
    </row>
    <row r="118" spans="1:9" ht="15.95" customHeight="1">
      <c r="A118" s="14"/>
      <c r="B118" s="10" t="s">
        <v>673</v>
      </c>
      <c r="C118" s="11">
        <v>75</v>
      </c>
      <c r="D118" s="11">
        <v>83</v>
      </c>
      <c r="F118" s="9"/>
      <c r="G118" s="9"/>
      <c r="H118" s="9"/>
      <c r="I118" s="9"/>
    </row>
    <row r="119" spans="1:9" ht="15.95" customHeight="1">
      <c r="A119" s="14"/>
      <c r="B119" s="10" t="s">
        <v>674</v>
      </c>
      <c r="C119" s="11">
        <v>120</v>
      </c>
      <c r="D119" s="11">
        <v>98</v>
      </c>
      <c r="F119" s="9"/>
      <c r="G119" s="9"/>
      <c r="H119" s="9"/>
      <c r="I119" s="9"/>
    </row>
    <row r="120" spans="1:9" ht="15.95" customHeight="1">
      <c r="A120" s="14"/>
      <c r="B120" s="10" t="s">
        <v>42</v>
      </c>
      <c r="C120" s="11">
        <v>47</v>
      </c>
      <c r="D120" s="11">
        <v>47</v>
      </c>
      <c r="F120" s="9"/>
      <c r="G120" s="9"/>
      <c r="H120" s="9"/>
      <c r="I120" s="9"/>
    </row>
    <row r="121" spans="1:9" ht="15.95" customHeight="1">
      <c r="A121" s="14"/>
      <c r="B121" s="10" t="s">
        <v>50</v>
      </c>
      <c r="C121" s="11">
        <v>120</v>
      </c>
      <c r="D121" s="11">
        <v>110</v>
      </c>
      <c r="F121" s="9"/>
      <c r="G121" s="9"/>
      <c r="H121" s="9"/>
      <c r="I121" s="9"/>
    </row>
    <row r="122" spans="1:9" ht="15.95" customHeight="1">
      <c r="A122" s="14"/>
      <c r="B122" s="10" t="s">
        <v>675</v>
      </c>
      <c r="C122" s="11">
        <v>66</v>
      </c>
      <c r="D122" s="11">
        <v>53</v>
      </c>
      <c r="F122" s="9"/>
      <c r="G122" s="9"/>
      <c r="H122" s="9"/>
      <c r="I122" s="9"/>
    </row>
    <row r="123" spans="1:9" ht="15.95" customHeight="1">
      <c r="A123" s="14"/>
      <c r="B123" s="10" t="s">
        <v>235</v>
      </c>
      <c r="C123" s="11">
        <v>120</v>
      </c>
      <c r="D123" s="11">
        <v>110</v>
      </c>
      <c r="F123" s="9"/>
      <c r="G123" s="9"/>
      <c r="H123" s="9"/>
      <c r="I123" s="9"/>
    </row>
    <row r="124" spans="1:9" ht="15.95" customHeight="1">
      <c r="A124" s="14"/>
      <c r="B124" s="10" t="s">
        <v>676</v>
      </c>
      <c r="C124" s="11">
        <v>67</v>
      </c>
      <c r="D124" s="11">
        <v>77</v>
      </c>
      <c r="F124" s="9"/>
      <c r="G124" s="9"/>
      <c r="H124" s="9"/>
      <c r="I124" s="9"/>
    </row>
    <row r="125" spans="1:9" ht="15.95" customHeight="1">
      <c r="A125" s="14"/>
      <c r="B125" s="10" t="s">
        <v>565</v>
      </c>
      <c r="C125" s="11">
        <v>105</v>
      </c>
      <c r="D125" s="11">
        <v>107</v>
      </c>
      <c r="F125" s="9"/>
      <c r="G125" s="9"/>
      <c r="H125" s="9"/>
      <c r="I125" s="9"/>
    </row>
    <row r="126" spans="1:9" ht="15.95" customHeight="1">
      <c r="A126" s="14"/>
      <c r="B126" s="10" t="s">
        <v>566</v>
      </c>
      <c r="C126" s="11">
        <v>84</v>
      </c>
      <c r="D126" s="11">
        <v>82</v>
      </c>
      <c r="F126" s="9"/>
      <c r="G126" s="9"/>
      <c r="H126" s="9"/>
      <c r="I126" s="9"/>
    </row>
    <row r="127" spans="1:9" ht="15.95" customHeight="1">
      <c r="A127" s="14"/>
      <c r="B127" s="10" t="s">
        <v>54</v>
      </c>
      <c r="C127" s="11">
        <v>66</v>
      </c>
      <c r="D127" s="11">
        <v>66</v>
      </c>
      <c r="F127" s="9"/>
      <c r="G127" s="9"/>
      <c r="H127" s="9"/>
      <c r="I127" s="9"/>
    </row>
    <row r="128" spans="1:9" ht="15.95" customHeight="1">
      <c r="A128" s="14"/>
      <c r="B128" s="10" t="s">
        <v>679</v>
      </c>
      <c r="C128" s="11">
        <v>64</v>
      </c>
      <c r="D128" s="11">
        <v>64</v>
      </c>
      <c r="F128" s="9"/>
      <c r="G128" s="9"/>
      <c r="H128" s="9"/>
      <c r="I128" s="9"/>
    </row>
    <row r="129" spans="1:9" ht="15.95" customHeight="1">
      <c r="A129" s="14"/>
      <c r="B129" s="10" t="s">
        <v>567</v>
      </c>
      <c r="C129" s="11">
        <v>83</v>
      </c>
      <c r="D129" s="11">
        <v>62</v>
      </c>
      <c r="F129" s="9"/>
      <c r="G129" s="9"/>
      <c r="H129" s="9"/>
      <c r="I129" s="9"/>
    </row>
    <row r="130" spans="1:9" ht="15.95" customHeight="1">
      <c r="A130" s="14"/>
      <c r="B130" s="10" t="s">
        <v>57</v>
      </c>
      <c r="C130" s="11">
        <v>87</v>
      </c>
      <c r="D130" s="11">
        <v>96</v>
      </c>
      <c r="F130" s="9"/>
      <c r="G130" s="9"/>
      <c r="H130" s="9"/>
      <c r="I130" s="9"/>
    </row>
    <row r="131" spans="1:9" ht="15.95" customHeight="1">
      <c r="A131" s="14"/>
      <c r="B131" s="10" t="s">
        <v>141</v>
      </c>
      <c r="C131" s="11">
        <v>78</v>
      </c>
      <c r="D131" s="11">
        <v>82</v>
      </c>
      <c r="F131" s="9"/>
      <c r="G131" s="9"/>
      <c r="H131" s="9"/>
      <c r="I131" s="9"/>
    </row>
    <row r="132" spans="1:9" ht="15.95" customHeight="1">
      <c r="A132" s="14"/>
      <c r="B132" s="10" t="s">
        <v>681</v>
      </c>
      <c r="C132" s="11">
        <v>78</v>
      </c>
      <c r="D132" s="11">
        <v>66</v>
      </c>
      <c r="F132" s="9"/>
      <c r="G132" s="9"/>
      <c r="H132" s="9"/>
      <c r="I132" s="9"/>
    </row>
    <row r="133" spans="1:9" ht="15.95" customHeight="1">
      <c r="A133" s="14"/>
      <c r="B133" s="10" t="s">
        <v>60</v>
      </c>
      <c r="C133" s="11">
        <v>105</v>
      </c>
      <c r="D133" s="11">
        <v>101</v>
      </c>
      <c r="F133" s="9"/>
      <c r="G133" s="9"/>
      <c r="H133" s="9"/>
      <c r="I133" s="9"/>
    </row>
    <row r="134" spans="1:9" ht="15.95" customHeight="1">
      <c r="A134" s="14"/>
      <c r="B134" s="10" t="s">
        <v>682</v>
      </c>
      <c r="C134" s="11">
        <v>63</v>
      </c>
      <c r="D134" s="11">
        <v>63</v>
      </c>
      <c r="F134" s="9"/>
      <c r="G134" s="9"/>
      <c r="H134" s="9"/>
      <c r="I134" s="9"/>
    </row>
    <row r="135" spans="1:9" ht="15.95" customHeight="1">
      <c r="A135" s="14"/>
      <c r="B135" s="10" t="s">
        <v>62</v>
      </c>
      <c r="C135" s="11">
        <v>70</v>
      </c>
      <c r="D135" s="11">
        <v>74</v>
      </c>
      <c r="F135" s="9"/>
      <c r="G135" s="9"/>
      <c r="H135" s="9"/>
      <c r="I135" s="9"/>
    </row>
    <row r="136" spans="1:9" ht="15.95" customHeight="1">
      <c r="A136" s="14"/>
      <c r="B136" s="10" t="s">
        <v>595</v>
      </c>
      <c r="C136" s="11">
        <v>105</v>
      </c>
      <c r="D136" s="11">
        <v>104</v>
      </c>
      <c r="F136" s="9"/>
      <c r="G136" s="9"/>
      <c r="H136" s="9"/>
      <c r="I136" s="9"/>
    </row>
    <row r="137" spans="1:9" ht="15.95" customHeight="1">
      <c r="A137" s="14"/>
      <c r="B137" s="10" t="s">
        <v>63</v>
      </c>
      <c r="C137" s="11">
        <v>77</v>
      </c>
      <c r="D137" s="11">
        <v>79</v>
      </c>
      <c r="F137" s="9"/>
      <c r="G137" s="9"/>
      <c r="H137" s="9"/>
      <c r="I137" s="9"/>
    </row>
    <row r="138" spans="1:9" ht="15.95" customHeight="1">
      <c r="A138" s="14"/>
      <c r="B138" s="10" t="s">
        <v>683</v>
      </c>
      <c r="C138" s="11">
        <v>92</v>
      </c>
      <c r="D138" s="11">
        <v>78</v>
      </c>
      <c r="F138" s="9"/>
      <c r="G138" s="9"/>
      <c r="H138" s="9"/>
      <c r="I138" s="9"/>
    </row>
    <row r="139" spans="1:9" ht="15.95" customHeight="1">
      <c r="A139" s="14"/>
      <c r="B139" s="10" t="s">
        <v>684</v>
      </c>
      <c r="C139" s="11">
        <v>60</v>
      </c>
      <c r="D139" s="11">
        <v>60</v>
      </c>
      <c r="F139" s="9"/>
      <c r="G139" s="9"/>
      <c r="H139" s="9"/>
      <c r="I139" s="9"/>
    </row>
    <row r="140" spans="1:9" ht="15.95" customHeight="1">
      <c r="A140" s="14"/>
      <c r="B140" s="10" t="s">
        <v>66</v>
      </c>
      <c r="C140" s="11">
        <v>95</v>
      </c>
      <c r="D140" s="11">
        <v>95</v>
      </c>
      <c r="F140" s="9"/>
      <c r="G140" s="9"/>
      <c r="H140" s="9"/>
      <c r="I140" s="9"/>
    </row>
    <row r="141" spans="1:9" ht="15.95" customHeight="1">
      <c r="A141" s="14"/>
      <c r="B141" s="10" t="s">
        <v>685</v>
      </c>
      <c r="C141" s="11">
        <v>67</v>
      </c>
      <c r="D141" s="11">
        <v>72</v>
      </c>
      <c r="F141" s="9"/>
      <c r="G141" s="9"/>
      <c r="H141" s="9"/>
      <c r="I141" s="9"/>
    </row>
    <row r="142" spans="1:9" ht="15.95" customHeight="1">
      <c r="A142" s="14"/>
      <c r="B142" s="10" t="s">
        <v>186</v>
      </c>
      <c r="C142" s="11">
        <v>53</v>
      </c>
      <c r="D142" s="11">
        <v>58</v>
      </c>
      <c r="F142" s="9"/>
      <c r="G142" s="9"/>
      <c r="H142" s="9"/>
      <c r="I142" s="9"/>
    </row>
    <row r="143" spans="1:9" ht="15.95" customHeight="1">
      <c r="A143" s="14"/>
      <c r="B143" s="10" t="s">
        <v>68</v>
      </c>
      <c r="C143" s="11">
        <v>64</v>
      </c>
      <c r="D143" s="11">
        <v>64</v>
      </c>
      <c r="F143" s="9"/>
      <c r="G143" s="9"/>
      <c r="H143" s="9"/>
      <c r="I143" s="9"/>
    </row>
    <row r="144" spans="1:9" ht="15.95" customHeight="1">
      <c r="A144" s="14"/>
      <c r="B144" s="10" t="s">
        <v>680</v>
      </c>
      <c r="C144" s="11">
        <v>88</v>
      </c>
      <c r="D144" s="11">
        <v>80</v>
      </c>
      <c r="F144" s="9"/>
      <c r="G144" s="9"/>
      <c r="H144" s="9"/>
      <c r="I144" s="9"/>
    </row>
    <row r="145" spans="1:9" ht="15.95" customHeight="1">
      <c r="A145" s="14"/>
      <c r="B145" s="10" t="s">
        <v>69</v>
      </c>
      <c r="C145" s="11">
        <v>83</v>
      </c>
      <c r="D145" s="11">
        <v>83</v>
      </c>
      <c r="F145" s="9"/>
      <c r="G145" s="9"/>
      <c r="H145" s="9"/>
      <c r="I145" s="9"/>
    </row>
    <row r="146" spans="1:9" ht="15.95" customHeight="1">
      <c r="A146" s="14"/>
      <c r="B146" s="10" t="s">
        <v>70</v>
      </c>
      <c r="C146" s="11">
        <v>72</v>
      </c>
      <c r="D146" s="11">
        <v>61</v>
      </c>
      <c r="F146" s="9"/>
      <c r="G146" s="9"/>
      <c r="H146" s="9"/>
      <c r="I146" s="9"/>
    </row>
    <row r="147" spans="1:9" ht="15.95" customHeight="1">
      <c r="A147" s="14"/>
      <c r="B147" s="10" t="s">
        <v>686</v>
      </c>
      <c r="C147" s="11">
        <v>58</v>
      </c>
      <c r="D147" s="11">
        <v>58</v>
      </c>
      <c r="F147" s="9"/>
      <c r="G147" s="9"/>
      <c r="H147" s="9"/>
      <c r="I147" s="9"/>
    </row>
    <row r="148" spans="1:9" ht="15.95" customHeight="1">
      <c r="A148" s="14"/>
      <c r="B148" s="10" t="s">
        <v>72</v>
      </c>
      <c r="C148" s="11">
        <v>63</v>
      </c>
      <c r="D148" s="11">
        <v>53</v>
      </c>
      <c r="F148" s="9"/>
      <c r="G148" s="9"/>
      <c r="H148" s="9"/>
      <c r="I148" s="9"/>
    </row>
    <row r="149" spans="1:9" ht="15.95" customHeight="1">
      <c r="A149" s="14"/>
      <c r="B149" s="10" t="s">
        <v>73</v>
      </c>
      <c r="C149" s="11">
        <v>79</v>
      </c>
      <c r="D149" s="205">
        <v>71</v>
      </c>
      <c r="F149" s="9"/>
      <c r="G149" s="9"/>
      <c r="H149" s="9"/>
      <c r="I149" s="9"/>
    </row>
    <row r="150" spans="1:9" ht="15.95" customHeight="1">
      <c r="A150" s="14"/>
      <c r="B150" s="10" t="s">
        <v>687</v>
      </c>
      <c r="C150" s="11">
        <v>98</v>
      </c>
      <c r="D150" s="11">
        <v>103</v>
      </c>
      <c r="F150" s="9"/>
      <c r="G150" s="9"/>
      <c r="H150" s="9"/>
      <c r="I150" s="9"/>
    </row>
    <row r="151" spans="1:9" ht="15.95" customHeight="1">
      <c r="A151" s="14"/>
      <c r="B151" s="10" t="s">
        <v>688</v>
      </c>
      <c r="C151" s="11">
        <v>92</v>
      </c>
      <c r="D151" s="11">
        <v>95</v>
      </c>
      <c r="F151" s="9"/>
      <c r="G151" s="9"/>
      <c r="H151" s="9"/>
      <c r="I151" s="9"/>
    </row>
    <row r="152" spans="1:9" ht="15.95" customHeight="1">
      <c r="A152" s="14"/>
      <c r="B152" s="10" t="s">
        <v>689</v>
      </c>
      <c r="C152" s="11">
        <v>88</v>
      </c>
      <c r="D152" s="11">
        <v>97</v>
      </c>
      <c r="F152" s="9"/>
      <c r="G152" s="9"/>
      <c r="H152" s="9"/>
      <c r="I152" s="9"/>
    </row>
    <row r="153" spans="1:9" ht="15.95" customHeight="1">
      <c r="A153" s="14"/>
      <c r="B153" s="10" t="s">
        <v>74</v>
      </c>
      <c r="C153" s="11">
        <v>66</v>
      </c>
      <c r="D153" s="11">
        <v>66</v>
      </c>
      <c r="F153" s="9"/>
      <c r="G153" s="9"/>
      <c r="H153" s="9"/>
      <c r="I153" s="9"/>
    </row>
    <row r="154" spans="1:9" ht="15.95" customHeight="1">
      <c r="A154" s="14"/>
      <c r="B154" s="10" t="s">
        <v>77</v>
      </c>
      <c r="C154" s="11">
        <v>73</v>
      </c>
      <c r="D154" s="11">
        <v>73</v>
      </c>
      <c r="F154" s="9"/>
      <c r="G154" s="9"/>
      <c r="H154" s="9"/>
      <c r="I154" s="9"/>
    </row>
    <row r="155" spans="1:9" ht="15.95" customHeight="1">
      <c r="A155" s="14"/>
      <c r="B155" s="10" t="s">
        <v>78</v>
      </c>
      <c r="C155" s="11">
        <v>78</v>
      </c>
      <c r="D155" s="11">
        <v>59</v>
      </c>
      <c r="F155" s="9"/>
      <c r="G155" s="9"/>
      <c r="H155" s="9"/>
      <c r="I155" s="9"/>
    </row>
    <row r="156" spans="1:9" ht="15.95" customHeight="1">
      <c r="A156" s="14"/>
      <c r="B156" s="10" t="s">
        <v>79</v>
      </c>
      <c r="C156" s="11">
        <v>90</v>
      </c>
      <c r="D156" s="11">
        <v>61</v>
      </c>
      <c r="F156" s="9"/>
      <c r="G156" s="9"/>
      <c r="H156" s="9"/>
      <c r="I156" s="9"/>
    </row>
    <row r="157" spans="1:9" ht="15.95" customHeight="1">
      <c r="A157" s="14"/>
      <c r="B157" s="10" t="s">
        <v>678</v>
      </c>
      <c r="C157" s="11">
        <v>50</v>
      </c>
      <c r="D157" s="11">
        <v>53</v>
      </c>
      <c r="F157" s="9"/>
      <c r="G157" s="9"/>
      <c r="H157" s="9"/>
      <c r="I157" s="9"/>
    </row>
    <row r="158" spans="1:9" ht="15.95" customHeight="1">
      <c r="A158" s="14"/>
      <c r="B158" s="10" t="s">
        <v>690</v>
      </c>
      <c r="C158" s="11">
        <v>89</v>
      </c>
      <c r="D158" s="11">
        <v>80</v>
      </c>
      <c r="F158" s="9"/>
      <c r="G158" s="9"/>
      <c r="H158" s="9"/>
      <c r="I158" s="9"/>
    </row>
    <row r="159" spans="1:9" ht="15.95" customHeight="1">
      <c r="A159" s="14"/>
      <c r="B159" s="10" t="s">
        <v>691</v>
      </c>
      <c r="C159" s="11">
        <v>119</v>
      </c>
      <c r="D159" s="11">
        <v>110</v>
      </c>
      <c r="F159" s="9"/>
      <c r="G159" s="9"/>
      <c r="H159" s="9"/>
      <c r="I159" s="9"/>
    </row>
    <row r="160" spans="1:9" ht="15.95" customHeight="1">
      <c r="A160" s="14"/>
      <c r="B160" s="10" t="s">
        <v>84</v>
      </c>
      <c r="C160" s="11">
        <v>90</v>
      </c>
      <c r="D160" s="11">
        <v>83</v>
      </c>
      <c r="F160" s="9"/>
      <c r="G160" s="9"/>
      <c r="H160" s="9"/>
      <c r="I160" s="9"/>
    </row>
    <row r="161" spans="1:9" ht="15.95" customHeight="1">
      <c r="A161" s="14"/>
      <c r="B161" s="10" t="s">
        <v>85</v>
      </c>
      <c r="C161" s="11">
        <v>48</v>
      </c>
      <c r="D161" s="11">
        <v>48</v>
      </c>
      <c r="F161" s="9"/>
      <c r="G161" s="9"/>
      <c r="H161" s="9"/>
      <c r="I161" s="9"/>
    </row>
    <row r="162" spans="1:9" ht="15.95" customHeight="1">
      <c r="A162" s="14"/>
      <c r="B162" s="10" t="s">
        <v>86</v>
      </c>
      <c r="C162" s="11">
        <v>91</v>
      </c>
      <c r="D162" s="11">
        <v>77</v>
      </c>
      <c r="F162" s="9"/>
      <c r="G162" s="9"/>
      <c r="H162" s="9"/>
      <c r="I162" s="9"/>
    </row>
    <row r="163" spans="1:9" ht="15.95" customHeight="1">
      <c r="A163" s="14"/>
      <c r="B163" s="10" t="s">
        <v>87</v>
      </c>
      <c r="C163" s="11">
        <v>90</v>
      </c>
      <c r="D163" s="11">
        <v>90</v>
      </c>
      <c r="F163" s="9"/>
      <c r="G163" s="9"/>
      <c r="H163" s="9"/>
      <c r="I163" s="9"/>
    </row>
    <row r="164" spans="1:9" ht="15.95" customHeight="1">
      <c r="A164" s="14"/>
      <c r="B164" s="10" t="s">
        <v>695</v>
      </c>
      <c r="C164" s="11">
        <v>91</v>
      </c>
      <c r="D164" s="11">
        <v>98</v>
      </c>
      <c r="F164" s="9"/>
      <c r="G164" s="9"/>
      <c r="H164" s="9"/>
      <c r="I164" s="9"/>
    </row>
    <row r="165" spans="1:9" ht="15.95" customHeight="1">
      <c r="A165" s="14"/>
      <c r="B165" s="10" t="s">
        <v>89</v>
      </c>
      <c r="C165" s="11">
        <v>71</v>
      </c>
      <c r="D165" s="11">
        <v>68</v>
      </c>
      <c r="F165" s="9"/>
      <c r="G165" s="9"/>
      <c r="H165" s="9"/>
      <c r="I165" s="9"/>
    </row>
    <row r="166" spans="1:9" ht="15.95" customHeight="1">
      <c r="A166" s="14"/>
      <c r="B166" s="10" t="s">
        <v>90</v>
      </c>
      <c r="C166" s="11">
        <v>86</v>
      </c>
      <c r="D166" s="11">
        <v>94</v>
      </c>
      <c r="F166" s="9"/>
      <c r="G166" s="9"/>
      <c r="H166" s="9"/>
      <c r="I166" s="9"/>
    </row>
    <row r="167" spans="1:9" ht="15.95" customHeight="1">
      <c r="A167" s="14"/>
      <c r="B167" s="10" t="s">
        <v>569</v>
      </c>
      <c r="C167" s="11">
        <v>99</v>
      </c>
      <c r="D167" s="11">
        <v>99</v>
      </c>
      <c r="F167" s="9"/>
      <c r="G167" s="9"/>
      <c r="H167" s="9"/>
      <c r="I167" s="9"/>
    </row>
    <row r="168" spans="1:9" ht="15.95" customHeight="1">
      <c r="A168" s="14"/>
      <c r="B168" s="10" t="s">
        <v>696</v>
      </c>
      <c r="C168" s="11">
        <v>63</v>
      </c>
      <c r="D168" s="11">
        <v>71</v>
      </c>
      <c r="F168" s="9"/>
      <c r="G168" s="9"/>
      <c r="H168" s="9"/>
      <c r="I168" s="9"/>
    </row>
    <row r="169" spans="1:9" ht="15.95" customHeight="1">
      <c r="A169" s="14"/>
      <c r="B169" s="10" t="s">
        <v>148</v>
      </c>
      <c r="C169" s="11">
        <v>71</v>
      </c>
      <c r="D169" s="11">
        <v>71</v>
      </c>
      <c r="F169" s="9"/>
      <c r="G169" s="9"/>
      <c r="H169" s="9"/>
      <c r="I169" s="9"/>
    </row>
    <row r="170" spans="1:9" ht="15.95" customHeight="1">
      <c r="A170" s="14"/>
      <c r="B170" s="10" t="s">
        <v>91</v>
      </c>
      <c r="C170" s="11">
        <v>96</v>
      </c>
      <c r="D170" s="11">
        <v>79</v>
      </c>
      <c r="F170" s="9"/>
      <c r="G170" s="9"/>
      <c r="H170" s="9"/>
      <c r="I170" s="9"/>
    </row>
    <row r="171" spans="1:9" ht="15.95" customHeight="1">
      <c r="A171" s="14"/>
      <c r="B171" s="10" t="s">
        <v>92</v>
      </c>
      <c r="C171" s="11">
        <v>107</v>
      </c>
      <c r="D171" s="11">
        <v>110</v>
      </c>
      <c r="F171" s="9"/>
      <c r="G171" s="9"/>
      <c r="H171" s="9"/>
      <c r="I171" s="9"/>
    </row>
    <row r="172" spans="1:9" ht="15.95" customHeight="1">
      <c r="A172" s="14"/>
      <c r="B172" s="10" t="s">
        <v>697</v>
      </c>
      <c r="C172" s="11">
        <v>99</v>
      </c>
      <c r="D172" s="11">
        <v>94</v>
      </c>
      <c r="F172" s="9"/>
      <c r="G172" s="9"/>
      <c r="H172" s="9"/>
      <c r="I172" s="9"/>
    </row>
    <row r="173" spans="1:9" ht="15.95" customHeight="1">
      <c r="A173" s="14"/>
      <c r="B173" s="10" t="s">
        <v>698</v>
      </c>
      <c r="C173" s="11">
        <v>53</v>
      </c>
      <c r="D173" s="11">
        <v>66</v>
      </c>
      <c r="F173" s="9"/>
      <c r="G173" s="9"/>
      <c r="H173" s="9"/>
      <c r="I173" s="9"/>
    </row>
    <row r="174" spans="1:9" ht="15.95" customHeight="1">
      <c r="A174" s="14"/>
      <c r="B174" s="10" t="s">
        <v>699</v>
      </c>
      <c r="C174" s="11">
        <v>89</v>
      </c>
      <c r="D174" s="11">
        <v>86</v>
      </c>
      <c r="F174" s="9"/>
      <c r="G174" s="9"/>
      <c r="H174" s="9"/>
      <c r="I174" s="9"/>
    </row>
    <row r="175" spans="1:9" ht="15.95" customHeight="1">
      <c r="A175" s="14"/>
      <c r="B175" s="10" t="s">
        <v>96</v>
      </c>
      <c r="C175" s="11">
        <v>81</v>
      </c>
      <c r="D175" s="11">
        <v>81</v>
      </c>
      <c r="F175" s="9"/>
      <c r="G175" s="9"/>
      <c r="H175" s="9"/>
      <c r="I175" s="9"/>
    </row>
    <row r="176" spans="1:9" ht="15.95" customHeight="1">
      <c r="A176" s="14"/>
      <c r="B176" s="10" t="s">
        <v>700</v>
      </c>
      <c r="C176" s="11">
        <v>105</v>
      </c>
      <c r="D176" s="11">
        <v>92</v>
      </c>
      <c r="F176" s="9"/>
      <c r="G176" s="9"/>
      <c r="H176" s="9"/>
      <c r="I176" s="9"/>
    </row>
    <row r="177" spans="1:9" ht="15.95" customHeight="1">
      <c r="A177" s="14"/>
      <c r="B177" s="10" t="s">
        <v>98</v>
      </c>
      <c r="C177" s="11">
        <v>105</v>
      </c>
      <c r="D177" s="11">
        <v>110</v>
      </c>
      <c r="F177" s="9"/>
      <c r="G177" s="9"/>
      <c r="H177" s="9"/>
      <c r="I177" s="9"/>
    </row>
    <row r="178" spans="1:9" ht="15.95" customHeight="1">
      <c r="A178" s="14"/>
      <c r="B178" s="10" t="s">
        <v>701</v>
      </c>
      <c r="C178" s="11">
        <v>90</v>
      </c>
      <c r="D178" s="11">
        <v>83</v>
      </c>
      <c r="F178" s="9"/>
      <c r="G178" s="9"/>
      <c r="H178" s="9"/>
      <c r="I178" s="9"/>
    </row>
    <row r="179" spans="1:9" ht="15.95" customHeight="1">
      <c r="A179" s="14"/>
      <c r="B179" s="10" t="s">
        <v>101</v>
      </c>
      <c r="C179" s="11">
        <v>74</v>
      </c>
      <c r="D179" s="11">
        <v>60</v>
      </c>
      <c r="F179" s="9"/>
      <c r="G179" s="9"/>
      <c r="H179" s="9"/>
      <c r="I179" s="9"/>
    </row>
    <row r="180" spans="1:9" ht="15.95" customHeight="1">
      <c r="A180" s="14"/>
      <c r="B180" s="10" t="s">
        <v>102</v>
      </c>
      <c r="C180" s="11">
        <v>85</v>
      </c>
      <c r="D180" s="11">
        <v>87</v>
      </c>
      <c r="F180" s="9"/>
      <c r="G180" s="9"/>
      <c r="H180" s="9"/>
      <c r="I180" s="9"/>
    </row>
    <row r="181" spans="1:9" ht="15.95" customHeight="1">
      <c r="A181" s="14"/>
      <c r="B181" s="10" t="s">
        <v>703</v>
      </c>
      <c r="C181" s="11">
        <v>76</v>
      </c>
      <c r="D181" s="11">
        <v>76</v>
      </c>
      <c r="F181" s="9"/>
      <c r="G181" s="9"/>
      <c r="H181" s="9"/>
      <c r="I181" s="9"/>
    </row>
    <row r="182" spans="1:9" ht="15.95" customHeight="1">
      <c r="A182" s="14"/>
      <c r="B182" s="10" t="s">
        <v>704</v>
      </c>
      <c r="C182" s="11">
        <v>108</v>
      </c>
      <c r="D182" s="11">
        <v>98</v>
      </c>
      <c r="F182" s="9"/>
      <c r="G182" s="9"/>
      <c r="H182" s="9"/>
      <c r="I182" s="9"/>
    </row>
    <row r="183" spans="1:9" ht="15.95" customHeight="1">
      <c r="A183" s="14"/>
      <c r="B183" s="10" t="s">
        <v>105</v>
      </c>
      <c r="C183" s="11">
        <v>92</v>
      </c>
      <c r="D183" s="11">
        <v>86</v>
      </c>
      <c r="F183" s="9"/>
      <c r="G183" s="9"/>
      <c r="H183" s="9"/>
      <c r="I183" s="9"/>
    </row>
    <row r="184" spans="1:9" ht="15.95" customHeight="1">
      <c r="A184" s="14"/>
      <c r="B184" s="10" t="s">
        <v>705</v>
      </c>
      <c r="C184" s="11">
        <v>70</v>
      </c>
      <c r="D184" s="11">
        <v>68</v>
      </c>
      <c r="F184" s="9"/>
      <c r="G184" s="9"/>
      <c r="H184" s="9"/>
      <c r="I184" s="9"/>
    </row>
    <row r="185" spans="1:9" ht="15.95" customHeight="1">
      <c r="A185" s="14"/>
      <c r="B185" s="10" t="s">
        <v>571</v>
      </c>
      <c r="C185" s="11">
        <v>105</v>
      </c>
      <c r="D185" s="11">
        <v>95</v>
      </c>
      <c r="F185" s="9"/>
      <c r="G185" s="9"/>
      <c r="H185" s="9"/>
      <c r="I185" s="9"/>
    </row>
    <row r="186" spans="1:9" ht="15.95" customHeight="1">
      <c r="A186" s="14"/>
      <c r="B186" s="10" t="s">
        <v>107</v>
      </c>
      <c r="C186" s="11">
        <v>84</v>
      </c>
      <c r="D186" s="11">
        <v>89</v>
      </c>
      <c r="F186" s="9"/>
      <c r="G186" s="9"/>
      <c r="H186" s="9"/>
      <c r="I186" s="9"/>
    </row>
    <row r="187" spans="1:9" ht="15.95" customHeight="1">
      <c r="A187" s="14"/>
      <c r="B187" s="10" t="s">
        <v>108</v>
      </c>
      <c r="C187" s="11">
        <v>120</v>
      </c>
      <c r="D187" s="11">
        <v>110</v>
      </c>
      <c r="F187" s="9"/>
      <c r="G187" s="9"/>
      <c r="H187" s="9"/>
      <c r="I187" s="9"/>
    </row>
    <row r="188" spans="1:9" ht="15.95" customHeight="1">
      <c r="A188" s="14"/>
      <c r="B188" s="10" t="s">
        <v>596</v>
      </c>
      <c r="C188" s="11">
        <v>103</v>
      </c>
      <c r="D188" s="11">
        <v>103</v>
      </c>
      <c r="F188" s="9"/>
      <c r="G188" s="9"/>
      <c r="H188" s="9"/>
      <c r="I188" s="9"/>
    </row>
    <row r="189" spans="1:9" ht="15.95" customHeight="1">
      <c r="A189" s="14"/>
      <c r="B189" s="10" t="s">
        <v>706</v>
      </c>
      <c r="C189" s="11">
        <v>73</v>
      </c>
      <c r="D189" s="11">
        <v>78</v>
      </c>
      <c r="F189" s="9"/>
      <c r="G189" s="9"/>
      <c r="H189" s="9"/>
      <c r="I189" s="9"/>
    </row>
    <row r="190" spans="1:9" ht="15.95" customHeight="1">
      <c r="A190" s="14"/>
      <c r="B190" s="10" t="s">
        <v>707</v>
      </c>
      <c r="C190" s="11">
        <v>76</v>
      </c>
      <c r="D190" s="11">
        <v>81</v>
      </c>
      <c r="F190" s="9"/>
      <c r="G190" s="9"/>
      <c r="H190" s="9"/>
      <c r="I190" s="9"/>
    </row>
    <row r="191" spans="1:9" ht="15.95" customHeight="1">
      <c r="A191" s="14"/>
      <c r="B191" s="10" t="s">
        <v>702</v>
      </c>
      <c r="C191" s="11">
        <v>105</v>
      </c>
      <c r="D191" s="11">
        <v>105</v>
      </c>
      <c r="F191" s="9"/>
      <c r="G191" s="9"/>
      <c r="H191" s="9"/>
      <c r="I191" s="9"/>
    </row>
    <row r="192" spans="1:9" ht="15.95" customHeight="1">
      <c r="A192" s="14"/>
      <c r="B192" s="10" t="s">
        <v>709</v>
      </c>
      <c r="C192" s="11">
        <v>25</v>
      </c>
      <c r="D192" s="11">
        <v>25</v>
      </c>
      <c r="F192" s="9"/>
      <c r="G192" s="9"/>
      <c r="H192" s="9"/>
      <c r="I192" s="9"/>
    </row>
    <row r="193" spans="1:9" ht="15.95" customHeight="1">
      <c r="A193" s="14"/>
      <c r="B193" s="10" t="s">
        <v>725</v>
      </c>
      <c r="C193" s="11">
        <v>54</v>
      </c>
      <c r="D193" s="11">
        <v>56</v>
      </c>
      <c r="F193" s="9"/>
      <c r="G193" s="9"/>
      <c r="H193" s="9"/>
      <c r="I193" s="9"/>
    </row>
    <row r="194" spans="1:9" ht="15.95" customHeight="1">
      <c r="A194" s="14"/>
      <c r="B194" s="10" t="s">
        <v>726</v>
      </c>
      <c r="C194" s="11">
        <v>120</v>
      </c>
      <c r="D194" s="11">
        <v>72</v>
      </c>
      <c r="F194" s="9"/>
      <c r="G194" s="9"/>
      <c r="H194" s="9"/>
      <c r="I194" s="9"/>
    </row>
    <row r="195" spans="1:9" ht="15.95" customHeight="1">
      <c r="A195" s="14"/>
      <c r="B195" s="10" t="s">
        <v>710</v>
      </c>
      <c r="C195" s="11">
        <v>78</v>
      </c>
      <c r="D195" s="11">
        <v>76</v>
      </c>
      <c r="F195" s="9"/>
      <c r="G195" s="9"/>
      <c r="H195" s="9"/>
      <c r="I195" s="9"/>
    </row>
    <row r="196" spans="1:9" ht="15.95" customHeight="1">
      <c r="A196" s="14"/>
      <c r="B196" s="10" t="s">
        <v>111</v>
      </c>
      <c r="C196" s="11">
        <v>62</v>
      </c>
      <c r="D196" s="11">
        <v>62</v>
      </c>
      <c r="F196" s="9"/>
      <c r="G196" s="9"/>
      <c r="H196" s="9"/>
      <c r="I196" s="9"/>
    </row>
    <row r="197" spans="1:9" ht="15.95" customHeight="1">
      <c r="A197" s="14"/>
      <c r="B197" s="10" t="s">
        <v>708</v>
      </c>
      <c r="C197" s="11">
        <v>88</v>
      </c>
      <c r="D197" s="11">
        <v>89</v>
      </c>
      <c r="F197" s="9"/>
      <c r="G197" s="9"/>
      <c r="H197" s="9"/>
      <c r="I197" s="9"/>
    </row>
    <row r="198" spans="1:9" ht="15.95" customHeight="1">
      <c r="A198" s="14"/>
      <c r="B198" s="10" t="s">
        <v>112</v>
      </c>
      <c r="C198" s="11">
        <v>82</v>
      </c>
      <c r="D198" s="11">
        <v>55</v>
      </c>
      <c r="F198" s="9"/>
      <c r="G198" s="9"/>
      <c r="H198" s="9"/>
      <c r="I198" s="9"/>
    </row>
    <row r="199" spans="1:9" ht="15.95" customHeight="1">
      <c r="A199" s="14"/>
      <c r="B199" s="10" t="s">
        <v>727</v>
      </c>
      <c r="C199" s="11">
        <v>112</v>
      </c>
      <c r="D199" s="11">
        <v>101</v>
      </c>
      <c r="F199" s="9"/>
      <c r="G199" s="9"/>
      <c r="H199" s="9"/>
      <c r="I199" s="9"/>
    </row>
    <row r="200" spans="1:9" ht="15.95" customHeight="1">
      <c r="A200" s="14"/>
      <c r="B200" s="10" t="s">
        <v>728</v>
      </c>
      <c r="C200" s="11">
        <v>120</v>
      </c>
      <c r="D200" s="11">
        <v>110</v>
      </c>
      <c r="F200" s="9"/>
      <c r="G200" s="9"/>
      <c r="H200" s="9"/>
      <c r="I200" s="9"/>
    </row>
    <row r="201" spans="1:9" ht="15.95" customHeight="1">
      <c r="A201" s="14"/>
      <c r="B201" s="10" t="s">
        <v>712</v>
      </c>
      <c r="C201" s="11">
        <v>87</v>
      </c>
      <c r="D201" s="11">
        <v>67</v>
      </c>
      <c r="F201" s="9"/>
      <c r="G201" s="9"/>
      <c r="H201" s="9"/>
      <c r="I201" s="9"/>
    </row>
    <row r="202" spans="1:9" ht="15.95" customHeight="1">
      <c r="A202" s="14"/>
      <c r="B202" s="10" t="s">
        <v>116</v>
      </c>
      <c r="C202" s="11">
        <v>82</v>
      </c>
      <c r="D202" s="11">
        <v>77</v>
      </c>
      <c r="F202" s="9"/>
      <c r="G202" s="9"/>
      <c r="H202" s="9"/>
      <c r="I202" s="9"/>
    </row>
    <row r="203" spans="1:9" ht="15.95" customHeight="1">
      <c r="A203" s="14"/>
      <c r="B203" s="10" t="s">
        <v>713</v>
      </c>
      <c r="C203" s="11">
        <v>61</v>
      </c>
      <c r="D203" s="11">
        <v>61</v>
      </c>
      <c r="F203" s="9"/>
      <c r="G203" s="9"/>
      <c r="H203" s="9"/>
      <c r="I203" s="9"/>
    </row>
    <row r="204" spans="1:9" ht="15.95" customHeight="1">
      <c r="A204" s="14"/>
      <c r="B204" s="10" t="s">
        <v>117</v>
      </c>
      <c r="C204" s="11">
        <v>75</v>
      </c>
      <c r="D204" s="11">
        <v>75</v>
      </c>
      <c r="F204" s="9"/>
      <c r="G204" s="9"/>
      <c r="H204" s="9"/>
      <c r="I204" s="9"/>
    </row>
    <row r="205" spans="1:9" ht="15.95" customHeight="1">
      <c r="A205" s="14"/>
      <c r="B205" s="10" t="s">
        <v>118</v>
      </c>
      <c r="C205" s="11">
        <v>78</v>
      </c>
      <c r="D205" s="11">
        <v>74</v>
      </c>
      <c r="F205" s="9"/>
      <c r="G205" s="9"/>
      <c r="H205" s="9"/>
      <c r="I205" s="9"/>
    </row>
    <row r="206" spans="1:9" ht="15.95" customHeight="1">
      <c r="A206" s="14"/>
      <c r="B206" s="10" t="s">
        <v>119</v>
      </c>
      <c r="C206" s="11">
        <v>63</v>
      </c>
      <c r="D206" s="11">
        <v>63</v>
      </c>
      <c r="F206" s="9"/>
      <c r="G206" s="9"/>
      <c r="H206" s="9"/>
      <c r="I206" s="9"/>
    </row>
    <row r="207" spans="1:9" ht="15.95" customHeight="1">
      <c r="A207" s="14"/>
      <c r="B207" s="10" t="s">
        <v>120</v>
      </c>
      <c r="C207" s="11">
        <v>92</v>
      </c>
      <c r="D207" s="11">
        <v>98</v>
      </c>
      <c r="F207" s="9"/>
      <c r="G207" s="9"/>
      <c r="H207" s="9"/>
      <c r="I207" s="9"/>
    </row>
    <row r="208" spans="1:9" ht="15.95" customHeight="1">
      <c r="A208" s="14"/>
      <c r="B208" s="10" t="s">
        <v>121</v>
      </c>
      <c r="C208" s="11">
        <v>59</v>
      </c>
      <c r="D208" s="11">
        <v>59</v>
      </c>
      <c r="F208" s="9"/>
      <c r="G208" s="9"/>
      <c r="H208" s="9"/>
      <c r="I208" s="9"/>
    </row>
    <row r="209" spans="1:9" ht="15.95" customHeight="1">
      <c r="A209" s="14"/>
      <c r="B209" s="10" t="s">
        <v>714</v>
      </c>
      <c r="C209" s="11">
        <v>99</v>
      </c>
      <c r="D209" s="11">
        <v>101</v>
      </c>
      <c r="F209" s="9"/>
      <c r="G209" s="9"/>
      <c r="H209" s="9"/>
      <c r="I209" s="9"/>
    </row>
    <row r="210" spans="1:9" ht="15.95" customHeight="1">
      <c r="A210" s="14"/>
      <c r="B210" s="10" t="s">
        <v>717</v>
      </c>
      <c r="C210" s="11">
        <v>62</v>
      </c>
      <c r="D210" s="11">
        <v>62</v>
      </c>
      <c r="F210" s="9"/>
      <c r="G210" s="9"/>
      <c r="H210" s="9"/>
      <c r="I210" s="9"/>
    </row>
    <row r="211" spans="1:9" ht="15.95" customHeight="1">
      <c r="A211" s="14"/>
      <c r="B211" s="10" t="s">
        <v>718</v>
      </c>
      <c r="C211" s="11">
        <v>50</v>
      </c>
      <c r="D211" s="11">
        <v>50</v>
      </c>
      <c r="F211" s="9"/>
      <c r="G211" s="9"/>
      <c r="H211" s="9"/>
      <c r="I211" s="9"/>
    </row>
    <row r="212" spans="1:9" ht="15.95" customHeight="1">
      <c r="A212" s="14"/>
      <c r="B212" s="10" t="s">
        <v>126</v>
      </c>
      <c r="C212" s="11">
        <v>120</v>
      </c>
      <c r="D212" s="11">
        <v>110</v>
      </c>
      <c r="F212" s="9"/>
      <c r="G212" s="9"/>
      <c r="H212" s="9"/>
      <c r="I212" s="9"/>
    </row>
    <row r="213" spans="1:9" ht="15.95" customHeight="1">
      <c r="A213" s="14"/>
      <c r="B213" s="10" t="s">
        <v>719</v>
      </c>
      <c r="C213" s="11">
        <v>105</v>
      </c>
      <c r="D213" s="11">
        <v>95</v>
      </c>
      <c r="F213" s="9"/>
      <c r="G213" s="9"/>
      <c r="H213" s="9"/>
      <c r="I213" s="9"/>
    </row>
    <row r="214" spans="1:9" ht="15.95" customHeight="1">
      <c r="A214" s="14"/>
      <c r="B214" s="10" t="s">
        <v>128</v>
      </c>
      <c r="C214" s="11">
        <v>46</v>
      </c>
      <c r="D214" s="11">
        <v>46</v>
      </c>
      <c r="F214" s="9"/>
      <c r="G214" s="9"/>
      <c r="H214" s="9"/>
      <c r="I214" s="9"/>
    </row>
    <row r="215" spans="1:9" ht="15.95" customHeight="1">
      <c r="A215" s="14"/>
      <c r="B215" s="10" t="s">
        <v>692</v>
      </c>
      <c r="C215" s="11">
        <v>72</v>
      </c>
      <c r="D215" s="11">
        <v>72</v>
      </c>
      <c r="F215" s="9"/>
      <c r="G215" s="9"/>
      <c r="H215" s="9"/>
      <c r="I215" s="9"/>
    </row>
    <row r="216" spans="1:9" ht="15.95" customHeight="1">
      <c r="A216" s="14"/>
      <c r="B216" s="10" t="s">
        <v>572</v>
      </c>
      <c r="C216" s="11">
        <v>86</v>
      </c>
      <c r="D216" s="11">
        <v>80</v>
      </c>
      <c r="F216" s="9"/>
      <c r="G216" s="9"/>
      <c r="H216" s="9"/>
      <c r="I216" s="9"/>
    </row>
    <row r="217" spans="1:9" ht="15.95" customHeight="1">
      <c r="A217" s="14"/>
      <c r="B217" s="10" t="s">
        <v>721</v>
      </c>
      <c r="C217" s="11">
        <v>118</v>
      </c>
      <c r="D217" s="11">
        <v>106</v>
      </c>
      <c r="F217" s="9"/>
      <c r="G217" s="9"/>
      <c r="H217" s="9"/>
      <c r="I217" s="9"/>
    </row>
    <row r="218" spans="1:9" ht="15.95" customHeight="1">
      <c r="A218" s="14"/>
      <c r="B218" s="10" t="s">
        <v>720</v>
      </c>
      <c r="C218" s="11">
        <v>105</v>
      </c>
      <c r="D218" s="11">
        <v>110</v>
      </c>
      <c r="F218" s="9"/>
      <c r="G218" s="9"/>
      <c r="H218" s="9"/>
      <c r="I218" s="9"/>
    </row>
    <row r="219" spans="1:9" ht="15.95" customHeight="1">
      <c r="A219" s="14"/>
      <c r="B219" s="10" t="s">
        <v>722</v>
      </c>
      <c r="C219" s="11">
        <v>117</v>
      </c>
      <c r="D219" s="11">
        <v>110</v>
      </c>
      <c r="F219" s="9"/>
      <c r="G219" s="9"/>
      <c r="H219" s="9"/>
      <c r="I219" s="9"/>
    </row>
    <row r="220" spans="1:9" ht="15.95" customHeight="1">
      <c r="A220" s="14"/>
      <c r="B220" s="10" t="s">
        <v>129</v>
      </c>
      <c r="C220" s="11">
        <v>68</v>
      </c>
      <c r="D220" s="11">
        <v>68</v>
      </c>
      <c r="F220" s="9"/>
      <c r="G220" s="9"/>
      <c r="H220" s="9"/>
      <c r="I220" s="9"/>
    </row>
    <row r="221" spans="1:9" ht="15.95" customHeight="1">
      <c r="A221" s="14"/>
      <c r="B221" s="10" t="s">
        <v>693</v>
      </c>
      <c r="C221" s="11">
        <v>66</v>
      </c>
      <c r="D221" s="11">
        <v>71</v>
      </c>
      <c r="F221" s="9"/>
      <c r="G221" s="9"/>
      <c r="H221" s="9"/>
      <c r="I221" s="9"/>
    </row>
    <row r="222" spans="1:9" ht="15.95" customHeight="1">
      <c r="A222" s="14"/>
      <c r="B222" s="10" t="s">
        <v>130</v>
      </c>
      <c r="C222" s="11">
        <v>102</v>
      </c>
      <c r="D222" s="11">
        <v>89</v>
      </c>
      <c r="F222" s="9"/>
      <c r="G222" s="9"/>
      <c r="H222" s="9"/>
      <c r="I222" s="9"/>
    </row>
    <row r="223" spans="1:9" ht="15.95" customHeight="1">
      <c r="A223" s="14"/>
      <c r="B223" s="10" t="s">
        <v>131</v>
      </c>
      <c r="C223" s="11">
        <v>55</v>
      </c>
      <c r="D223" s="11">
        <v>95</v>
      </c>
      <c r="F223" s="9"/>
      <c r="G223" s="9"/>
      <c r="H223" s="9"/>
      <c r="I223" s="9"/>
    </row>
    <row r="224" spans="1:9" ht="15.95" customHeight="1">
      <c r="A224" s="14"/>
      <c r="B224" s="10" t="s">
        <v>133</v>
      </c>
      <c r="C224" s="11">
        <v>61</v>
      </c>
      <c r="D224" s="11">
        <v>61</v>
      </c>
      <c r="F224" s="9"/>
      <c r="G224" s="9"/>
      <c r="H224" s="9"/>
      <c r="I224" s="9"/>
    </row>
    <row r="225" spans="1:9" ht="15.95" customHeight="1">
      <c r="A225" s="14"/>
      <c r="B225" s="10" t="s">
        <v>619</v>
      </c>
      <c r="C225" s="11">
        <v>105</v>
      </c>
      <c r="D225" s="11">
        <v>93</v>
      </c>
      <c r="F225" s="9"/>
      <c r="G225" s="9"/>
      <c r="H225" s="9"/>
      <c r="I225" s="9"/>
    </row>
    <row r="226" spans="1:9" ht="15.95" customHeight="1">
      <c r="A226" s="14"/>
      <c r="B226" s="10" t="s">
        <v>723</v>
      </c>
      <c r="C226" s="11">
        <v>71</v>
      </c>
      <c r="D226" s="11">
        <v>74</v>
      </c>
      <c r="F226" s="9"/>
      <c r="G226" s="9"/>
      <c r="H226" s="9"/>
      <c r="I226" s="9"/>
    </row>
    <row r="227" spans="1:9" ht="15.95" customHeight="1">
      <c r="A227" s="14"/>
      <c r="B227" s="10" t="s">
        <v>724</v>
      </c>
      <c r="C227" s="11">
        <v>93</v>
      </c>
      <c r="D227" s="11">
        <v>93</v>
      </c>
      <c r="F227" s="9"/>
      <c r="G227" s="9"/>
      <c r="H227" s="9"/>
      <c r="I227" s="9"/>
    </row>
    <row r="228" spans="1:9" ht="15.95" customHeight="1">
      <c r="B228" s="10" t="s">
        <v>664</v>
      </c>
      <c r="C228" s="11">
        <v>70</v>
      </c>
      <c r="D228" s="11">
        <v>60</v>
      </c>
      <c r="F228" s="9"/>
      <c r="G228" s="9"/>
      <c r="H228" s="9"/>
      <c r="I228" s="9"/>
    </row>
    <row r="229" spans="1:9" ht="15.95" customHeight="1">
      <c r="B229" s="10" t="s">
        <v>136</v>
      </c>
      <c r="C229" s="11">
        <v>54</v>
      </c>
      <c r="D229" s="11">
        <v>77</v>
      </c>
      <c r="F229" s="9"/>
      <c r="G229" s="9"/>
      <c r="H229" s="9"/>
      <c r="I229" s="9"/>
    </row>
    <row r="230" spans="1:9" ht="15.95" customHeight="1">
      <c r="B230" s="10" t="s">
        <v>137</v>
      </c>
      <c r="C230" s="11">
        <v>91</v>
      </c>
      <c r="D230" s="11">
        <v>71</v>
      </c>
      <c r="F230" s="9"/>
      <c r="G230" s="9"/>
      <c r="H230" s="9"/>
      <c r="I230" s="9"/>
    </row>
    <row r="231" spans="1:9" ht="15.95" customHeight="1">
      <c r="F231" s="9"/>
      <c r="G231" s="9"/>
      <c r="H231" s="9"/>
      <c r="I231" s="9"/>
    </row>
    <row r="232" spans="1:9" ht="15.95" customHeight="1">
      <c r="A232" s="9"/>
      <c r="B232" s="9"/>
      <c r="C232" s="9"/>
      <c r="D232" s="9"/>
      <c r="E232" s="9"/>
      <c r="F232" s="9"/>
      <c r="G232" s="9"/>
      <c r="H232" s="9"/>
      <c r="I232" s="9"/>
    </row>
    <row r="233" spans="1:9" ht="15.95" customHeight="1"/>
    <row r="234" spans="1:9" ht="15.95" customHeight="1"/>
    <row r="235" spans="1:9" ht="15.95" customHeight="1"/>
    <row r="236" spans="1:9" ht="15.95" customHeight="1"/>
    <row r="237" spans="1:9" ht="15.95" customHeight="1"/>
    <row r="238" spans="1:9" ht="15.95" customHeight="1"/>
    <row r="239" spans="1:9" ht="15.95" customHeight="1"/>
    <row r="240" spans="1:9" ht="15.95" customHeight="1"/>
    <row r="241" ht="15.95" customHeight="1"/>
    <row r="242" ht="15.95" customHeight="1"/>
    <row r="243" ht="15.95" customHeight="1"/>
    <row r="244" ht="15.95" customHeight="1"/>
    <row r="245" ht="15.95" customHeight="1"/>
    <row r="246" ht="15.95" customHeight="1"/>
    <row r="247" ht="15.95" customHeight="1"/>
    <row r="248" ht="15.95" customHeight="1"/>
    <row r="249" ht="15.95" customHeight="1"/>
    <row r="250" ht="15.95" customHeight="1"/>
    <row r="251" ht="15.95" customHeight="1"/>
    <row r="252" ht="15.95" customHeight="1"/>
    <row r="253" ht="15.95" customHeight="1"/>
    <row r="254" ht="15.95" customHeight="1"/>
    <row r="255" ht="15.95" customHeight="1"/>
    <row r="256" ht="15.95" customHeight="1"/>
    <row r="257" ht="15.95" customHeight="1"/>
    <row r="258" ht="15.95" customHeight="1"/>
    <row r="259" ht="15.95" customHeight="1"/>
    <row r="260" ht="15.95" customHeight="1"/>
    <row r="261" ht="15.95" customHeight="1"/>
    <row r="262" ht="15.95" customHeight="1"/>
    <row r="263" ht="15.95" customHeight="1"/>
    <row r="264" ht="15.95" customHeight="1"/>
    <row r="265" ht="15.95" customHeight="1"/>
    <row r="266" ht="15.95" customHeight="1"/>
    <row r="267" ht="15.95" customHeight="1"/>
    <row r="268" ht="15.95" customHeight="1"/>
    <row r="269" ht="15.95" customHeight="1"/>
    <row r="270" ht="15.95" customHeight="1"/>
    <row r="271" ht="15.95" customHeight="1"/>
    <row r="272" ht="15.95" customHeight="1"/>
    <row r="273" ht="15.95" customHeight="1"/>
    <row r="274" ht="15.95" customHeight="1"/>
    <row r="275" ht="15.95" customHeight="1"/>
    <row r="276" ht="15.95" customHeight="1"/>
    <row r="277" ht="15.95" customHeight="1"/>
    <row r="278" ht="15.95" customHeight="1"/>
    <row r="279" ht="15.95" customHeight="1"/>
    <row r="280" ht="15.95" customHeight="1"/>
    <row r="281" ht="15.95" customHeight="1"/>
    <row r="282" ht="15.95" customHeight="1"/>
    <row r="283" ht="15.95" customHeight="1"/>
    <row r="284" ht="15.95" customHeight="1"/>
    <row r="285" ht="15.95" customHeight="1"/>
    <row r="286" ht="15.95" customHeight="1"/>
    <row r="287" ht="15.95" customHeight="1"/>
    <row r="288" ht="15.95" customHeight="1"/>
    <row r="289" ht="15.95" customHeight="1"/>
    <row r="290" ht="15.95" customHeight="1"/>
    <row r="291" ht="15.95" customHeight="1"/>
    <row r="292" ht="15.95" customHeight="1"/>
    <row r="293" ht="15.95" customHeight="1"/>
    <row r="294" ht="15.95" customHeight="1"/>
    <row r="295" ht="15.95" customHeight="1"/>
    <row r="296" ht="15.95" customHeight="1"/>
    <row r="297" ht="15.95" customHeight="1"/>
    <row r="298" ht="15.95" customHeight="1"/>
    <row r="299" ht="15.95" customHeight="1"/>
    <row r="300" ht="15.95" customHeight="1"/>
    <row r="301" ht="15.95" customHeight="1"/>
    <row r="302" ht="15.95" customHeight="1"/>
    <row r="303" ht="15.95" customHeight="1"/>
    <row r="304" ht="15.95" customHeight="1"/>
    <row r="305" ht="15.95" customHeight="1"/>
    <row r="306" ht="15.95" customHeight="1"/>
    <row r="307" ht="15.95" customHeight="1"/>
    <row r="308" ht="15.95" customHeight="1"/>
    <row r="309" ht="15.95" customHeight="1"/>
    <row r="310" ht="15.95" customHeight="1"/>
    <row r="311" ht="15.95" customHeight="1"/>
    <row r="312" ht="15.95" customHeight="1"/>
    <row r="313" ht="15.95" customHeight="1"/>
    <row r="314" ht="15.95" customHeight="1"/>
    <row r="315" ht="15.95" customHeight="1"/>
    <row r="316" ht="15.95" customHeight="1"/>
    <row r="317" ht="15.95" customHeight="1"/>
    <row r="318" ht="15.95" customHeight="1"/>
    <row r="319" ht="15.95" customHeight="1"/>
    <row r="320" ht="15.95" customHeight="1"/>
    <row r="321" ht="15.95" customHeight="1"/>
    <row r="322" ht="15.95" customHeight="1"/>
    <row r="323" ht="15.95" customHeight="1"/>
    <row r="324" ht="15.95" customHeight="1"/>
    <row r="325" ht="15.95" customHeight="1"/>
    <row r="326" ht="15.95" customHeight="1"/>
    <row r="327" ht="15.95" customHeight="1"/>
    <row r="328" ht="15.95" customHeight="1"/>
    <row r="329" ht="15.95" customHeight="1"/>
    <row r="330" ht="15.95" customHeight="1"/>
    <row r="331" ht="15.95" customHeight="1"/>
    <row r="332" ht="15.95" customHeight="1"/>
    <row r="333" ht="15.95" customHeight="1"/>
    <row r="334" ht="15.95" customHeight="1"/>
    <row r="335" ht="15.95" customHeight="1"/>
    <row r="336" ht="15.95" customHeight="1"/>
    <row r="337" ht="15.95" customHeight="1"/>
    <row r="338" ht="15.95" customHeight="1"/>
    <row r="339" ht="15.95" customHeight="1"/>
    <row r="340" ht="15.95" customHeight="1"/>
    <row r="341" ht="15.95" customHeight="1"/>
    <row r="342" ht="15.95" customHeight="1"/>
    <row r="343" ht="15.95" customHeight="1"/>
    <row r="344" ht="15.95" customHeight="1"/>
    <row r="345" ht="15.95" customHeight="1"/>
    <row r="346" ht="15.95" customHeight="1"/>
    <row r="347" ht="15.95" customHeight="1"/>
    <row r="348" ht="15.95" customHeight="1"/>
    <row r="349" ht="15.95" customHeight="1"/>
    <row r="350" ht="15.95" customHeight="1"/>
    <row r="351" ht="15.95" customHeight="1"/>
    <row r="352" ht="15.95" customHeight="1"/>
    <row r="353" ht="15.95" customHeight="1"/>
    <row r="354" ht="15.95" customHeight="1"/>
    <row r="355" ht="15.95" customHeight="1"/>
    <row r="356" ht="15.95" customHeight="1"/>
    <row r="357" ht="15.95" customHeight="1"/>
    <row r="358" ht="15.95" customHeight="1"/>
    <row r="359" ht="15.95" customHeight="1"/>
    <row r="360" ht="15.95" customHeight="1"/>
    <row r="361" ht="15.95" customHeight="1"/>
    <row r="362" ht="15.95" customHeight="1"/>
    <row r="363" ht="15.95" customHeight="1"/>
    <row r="364" ht="15.95" customHeight="1"/>
    <row r="365" ht="15.95" customHeight="1"/>
    <row r="366" ht="15.95" customHeight="1"/>
    <row r="367" ht="15.95" customHeight="1"/>
    <row r="368" ht="15.95" customHeight="1"/>
    <row r="369" ht="15.95" customHeight="1"/>
    <row r="370" ht="15.95" customHeight="1"/>
    <row r="371" ht="15.95" customHeight="1"/>
    <row r="372" ht="15.95" customHeight="1"/>
    <row r="373" ht="15.95" customHeight="1"/>
    <row r="374" ht="15.95" customHeight="1"/>
    <row r="375" ht="15.95" customHeight="1"/>
    <row r="376" ht="15.95" customHeight="1"/>
    <row r="377" ht="15.95" customHeight="1"/>
    <row r="378" ht="15.95" customHeight="1"/>
    <row r="379" ht="15.95" customHeight="1"/>
    <row r="380" ht="15.95" customHeight="1"/>
    <row r="381" ht="15.95" customHeight="1"/>
    <row r="382" ht="15.95" customHeight="1"/>
    <row r="383" ht="15.95" customHeight="1"/>
  </sheetData>
  <sheetProtection algorithmName="SHA-512" hashValue="ypQkuBWYOlOyCQmT9lcRKoqUJe8K+PjwFY3uOAI295lxT2C+seaOtF5FA6/FYdUrO3TUxlEVWiV6t/fSZBrsOg==" saltValue="X/eAPEBBAPGHHcG34ZnmaA==" spinCount="100000" sheet="1" objects="1" scenarios="1"/>
  <mergeCells count="1">
    <mergeCell ref="B2:D2"/>
  </mergeCells>
  <hyperlinks>
    <hyperlink ref="F2" location="'Home B'!A1" tooltip="Home" display="Ç" xr:uid="{5DD17D35-0A6E-4406-B212-776B10DD8D1D}"/>
    <hyperlink ref="H2" location="'1B'!A1" tooltip="vorige" display="Å" xr:uid="{B73341D7-BD3E-41A6-9077-9AB52256A777}"/>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311C7-8D72-46CE-A9B3-4B5CB9FD4194}">
  <sheetPr>
    <tabColor theme="6" tint="0.79998168889431442"/>
    <pageSetUpPr autoPageBreaks="0"/>
  </sheetPr>
  <dimension ref="B1:G237"/>
  <sheetViews>
    <sheetView showGridLines="0" showRowColHeaders="0" zoomScaleNormal="100" workbookViewId="0"/>
  </sheetViews>
  <sheetFormatPr defaultColWidth="5.7109375" defaultRowHeight="11.25"/>
  <cols>
    <col min="1" max="1" width="5.7109375" style="34"/>
    <col min="2" max="2" width="5.140625" style="34" bestFit="1" customWidth="1"/>
    <col min="3" max="3" width="39.85546875" style="34" bestFit="1" customWidth="1"/>
    <col min="4" max="5" width="10.28515625" style="34" bestFit="1" customWidth="1"/>
    <col min="6" max="16384" width="5.7109375" style="34"/>
  </cols>
  <sheetData>
    <row r="1" spans="2:7" s="33" customFormat="1"/>
    <row r="2" spans="2:7">
      <c r="C2" s="33" t="s">
        <v>505</v>
      </c>
      <c r="D2" s="95">
        <v>5</v>
      </c>
    </row>
    <row r="3" spans="2:7">
      <c r="C3" s="33" t="s">
        <v>506</v>
      </c>
      <c r="D3" s="95">
        <v>10</v>
      </c>
    </row>
    <row r="4" spans="2:7">
      <c r="C4" s="33" t="s">
        <v>507</v>
      </c>
      <c r="D4" s="95">
        <v>15</v>
      </c>
    </row>
    <row r="5" spans="2:7">
      <c r="C5" s="33" t="s">
        <v>508</v>
      </c>
      <c r="D5" s="95">
        <v>20</v>
      </c>
    </row>
    <row r="7" spans="2:7">
      <c r="C7" s="34" t="s">
        <v>504</v>
      </c>
      <c r="D7" s="37" t="s">
        <v>239</v>
      </c>
      <c r="E7" s="37" t="s">
        <v>240</v>
      </c>
    </row>
    <row r="8" spans="2:7">
      <c r="B8" s="34">
        <v>1</v>
      </c>
      <c r="C8" s="34" t="s">
        <v>490</v>
      </c>
      <c r="D8" s="38">
        <v>43287</v>
      </c>
      <c r="E8" s="35">
        <v>44971</v>
      </c>
    </row>
    <row r="9" spans="2:7">
      <c r="B9" s="34">
        <v>2</v>
      </c>
      <c r="C9" s="34" t="s">
        <v>491</v>
      </c>
      <c r="D9" s="38">
        <v>44972</v>
      </c>
      <c r="E9" s="35">
        <v>45657</v>
      </c>
    </row>
    <row r="10" spans="2:7">
      <c r="D10" s="35"/>
      <c r="E10" s="35"/>
    </row>
    <row r="11" spans="2:7">
      <c r="C11" s="34" t="s">
        <v>493</v>
      </c>
      <c r="D11" s="39" t="s">
        <v>241</v>
      </c>
      <c r="E11" s="39" t="s">
        <v>242</v>
      </c>
      <c r="F11" s="36"/>
      <c r="G11" s="36"/>
    </row>
    <row r="12" spans="2:7">
      <c r="B12" s="34">
        <v>1</v>
      </c>
      <c r="C12" s="34" t="s">
        <v>187</v>
      </c>
      <c r="D12" s="40">
        <v>0</v>
      </c>
      <c r="E12" s="40">
        <v>0</v>
      </c>
    </row>
    <row r="13" spans="2:7">
      <c r="B13" s="34">
        <v>2</v>
      </c>
      <c r="C13" s="34" t="s">
        <v>201</v>
      </c>
      <c r="D13" s="214">
        <v>60</v>
      </c>
      <c r="E13" s="211">
        <v>55</v>
      </c>
    </row>
    <row r="14" spans="2:7">
      <c r="B14" s="34">
        <v>3</v>
      </c>
      <c r="C14" s="34" t="s">
        <v>617</v>
      </c>
      <c r="D14" s="214">
        <v>59</v>
      </c>
      <c r="E14" s="211">
        <v>65</v>
      </c>
    </row>
    <row r="15" spans="2:7">
      <c r="B15" s="34">
        <v>4</v>
      </c>
      <c r="C15" s="34" t="s">
        <v>618</v>
      </c>
      <c r="D15" s="214">
        <v>81</v>
      </c>
      <c r="E15" s="211">
        <v>80</v>
      </c>
    </row>
    <row r="16" spans="2:7">
      <c r="B16" s="34">
        <v>5</v>
      </c>
      <c r="C16" s="34" t="s">
        <v>620</v>
      </c>
      <c r="D16" s="214">
        <v>89</v>
      </c>
      <c r="E16" s="211">
        <v>79</v>
      </c>
    </row>
    <row r="17" spans="2:5">
      <c r="B17" s="34">
        <v>6</v>
      </c>
      <c r="C17" s="34" t="s">
        <v>204</v>
      </c>
      <c r="D17" s="214">
        <v>78</v>
      </c>
      <c r="E17" s="211">
        <v>76</v>
      </c>
    </row>
    <row r="18" spans="2:5">
      <c r="B18" s="34">
        <v>7</v>
      </c>
      <c r="C18" s="34" t="s">
        <v>205</v>
      </c>
      <c r="D18" s="214">
        <v>84</v>
      </c>
      <c r="E18" s="211">
        <v>84</v>
      </c>
    </row>
    <row r="19" spans="2:5">
      <c r="B19" s="34">
        <v>8</v>
      </c>
      <c r="C19" s="34" t="s">
        <v>156</v>
      </c>
      <c r="D19" s="214">
        <v>105</v>
      </c>
      <c r="E19" s="211">
        <v>110</v>
      </c>
    </row>
    <row r="20" spans="2:5">
      <c r="B20" s="34">
        <v>9</v>
      </c>
      <c r="C20" s="34" t="s">
        <v>621</v>
      </c>
      <c r="D20" s="214">
        <v>105</v>
      </c>
      <c r="E20" s="211">
        <v>95</v>
      </c>
    </row>
    <row r="21" spans="2:5">
      <c r="B21" s="34">
        <v>10</v>
      </c>
      <c r="C21" s="34" t="s">
        <v>622</v>
      </c>
      <c r="D21" s="214">
        <v>73</v>
      </c>
      <c r="E21" s="211">
        <v>86</v>
      </c>
    </row>
    <row r="22" spans="2:5">
      <c r="B22" s="34">
        <v>11</v>
      </c>
      <c r="C22" s="34" t="s">
        <v>623</v>
      </c>
      <c r="D22" s="214">
        <v>92</v>
      </c>
      <c r="E22" s="211">
        <v>92</v>
      </c>
    </row>
    <row r="23" spans="2:5">
      <c r="B23" s="34">
        <v>12</v>
      </c>
      <c r="C23" s="34" t="s">
        <v>157</v>
      </c>
      <c r="D23" s="214">
        <v>105</v>
      </c>
      <c r="E23" s="211">
        <v>99</v>
      </c>
    </row>
    <row r="24" spans="2:5">
      <c r="B24" s="34">
        <v>13</v>
      </c>
      <c r="C24" s="34" t="s">
        <v>624</v>
      </c>
      <c r="D24" s="214">
        <v>98</v>
      </c>
      <c r="E24" s="211">
        <v>101</v>
      </c>
    </row>
    <row r="25" spans="2:5">
      <c r="B25" s="34">
        <v>14</v>
      </c>
      <c r="C25" s="34" t="s">
        <v>694</v>
      </c>
      <c r="D25" s="214">
        <v>94</v>
      </c>
      <c r="E25" s="211">
        <v>98</v>
      </c>
    </row>
    <row r="26" spans="2:5">
      <c r="B26" s="34">
        <v>15</v>
      </c>
      <c r="C26" s="34" t="s">
        <v>625</v>
      </c>
      <c r="D26" s="214">
        <v>81</v>
      </c>
      <c r="E26" s="211">
        <v>81</v>
      </c>
    </row>
    <row r="27" spans="2:5">
      <c r="B27" s="34">
        <v>16</v>
      </c>
      <c r="C27" s="34" t="s">
        <v>160</v>
      </c>
      <c r="D27" s="214">
        <v>105</v>
      </c>
      <c r="E27" s="211">
        <v>110</v>
      </c>
    </row>
    <row r="28" spans="2:5">
      <c r="B28" s="34">
        <v>17</v>
      </c>
      <c r="C28" s="34" t="s">
        <v>626</v>
      </c>
      <c r="D28" s="214">
        <v>110</v>
      </c>
      <c r="E28" s="211">
        <v>83</v>
      </c>
    </row>
    <row r="29" spans="2:5">
      <c r="B29" s="34">
        <v>18</v>
      </c>
      <c r="C29" s="34" t="s">
        <v>162</v>
      </c>
      <c r="D29" s="214">
        <v>93</v>
      </c>
      <c r="E29" s="211">
        <v>81</v>
      </c>
    </row>
    <row r="30" spans="2:5">
      <c r="B30" s="34">
        <v>19</v>
      </c>
      <c r="C30" s="34" t="s">
        <v>163</v>
      </c>
      <c r="D30" s="214">
        <v>105</v>
      </c>
      <c r="E30" s="211">
        <v>107</v>
      </c>
    </row>
    <row r="31" spans="2:5">
      <c r="B31" s="34">
        <v>20</v>
      </c>
      <c r="C31" s="34" t="s">
        <v>208</v>
      </c>
      <c r="D31" s="214">
        <v>82</v>
      </c>
      <c r="E31" s="211">
        <v>83</v>
      </c>
    </row>
    <row r="32" spans="2:5">
      <c r="B32" s="34">
        <v>21</v>
      </c>
      <c r="C32" s="34" t="s">
        <v>164</v>
      </c>
      <c r="D32" s="214">
        <v>82</v>
      </c>
      <c r="E32" s="211">
        <v>65</v>
      </c>
    </row>
    <row r="33" spans="2:5">
      <c r="B33" s="34">
        <v>22</v>
      </c>
      <c r="C33" s="34" t="s">
        <v>165</v>
      </c>
      <c r="D33" s="214">
        <v>77</v>
      </c>
      <c r="E33" s="211">
        <v>77</v>
      </c>
    </row>
    <row r="34" spans="2:5">
      <c r="B34" s="34">
        <v>23</v>
      </c>
      <c r="C34" s="34" t="s">
        <v>166</v>
      </c>
      <c r="D34" s="214">
        <v>105</v>
      </c>
      <c r="E34" s="211">
        <v>89</v>
      </c>
    </row>
    <row r="35" spans="2:5">
      <c r="B35" s="34">
        <v>24</v>
      </c>
      <c r="C35" s="34" t="s">
        <v>167</v>
      </c>
      <c r="D35" s="214">
        <v>43</v>
      </c>
      <c r="E35" s="211">
        <v>26</v>
      </c>
    </row>
    <row r="36" spans="2:5">
      <c r="B36" s="34">
        <v>25</v>
      </c>
      <c r="C36" s="34" t="s">
        <v>627</v>
      </c>
      <c r="D36" s="214">
        <v>79</v>
      </c>
      <c r="E36" s="211">
        <v>77</v>
      </c>
    </row>
    <row r="37" spans="2:5">
      <c r="B37" s="34">
        <v>26</v>
      </c>
      <c r="C37" s="34" t="s">
        <v>593</v>
      </c>
      <c r="D37" s="214">
        <v>101</v>
      </c>
      <c r="E37" s="211">
        <v>90</v>
      </c>
    </row>
    <row r="38" spans="2:5">
      <c r="B38" s="34">
        <v>27</v>
      </c>
      <c r="C38" s="34" t="s">
        <v>628</v>
      </c>
      <c r="D38" s="214">
        <v>60</v>
      </c>
      <c r="E38" s="211">
        <v>61</v>
      </c>
    </row>
    <row r="39" spans="2:5">
      <c r="B39" s="34">
        <v>28</v>
      </c>
      <c r="C39" s="34" t="s">
        <v>168</v>
      </c>
      <c r="D39" s="214">
        <v>58</v>
      </c>
      <c r="E39" s="211">
        <v>58</v>
      </c>
    </row>
    <row r="40" spans="2:5">
      <c r="B40" s="34">
        <v>29</v>
      </c>
      <c r="C40" s="34" t="s">
        <v>629</v>
      </c>
      <c r="D40" s="214">
        <v>52</v>
      </c>
      <c r="E40" s="211">
        <v>52</v>
      </c>
    </row>
    <row r="41" spans="2:5">
      <c r="B41" s="34">
        <v>30</v>
      </c>
      <c r="C41" s="34" t="s">
        <v>630</v>
      </c>
      <c r="D41" s="214">
        <v>102</v>
      </c>
      <c r="E41" s="211">
        <v>102</v>
      </c>
    </row>
    <row r="42" spans="2:5">
      <c r="B42" s="34">
        <v>31</v>
      </c>
      <c r="C42" s="34" t="s">
        <v>170</v>
      </c>
      <c r="D42" s="214">
        <v>50</v>
      </c>
      <c r="E42" s="211">
        <v>48</v>
      </c>
    </row>
    <row r="43" spans="2:5">
      <c r="B43" s="34">
        <v>32</v>
      </c>
      <c r="C43" s="34" t="s">
        <v>631</v>
      </c>
      <c r="D43" s="214">
        <v>50</v>
      </c>
      <c r="E43" s="211">
        <v>59</v>
      </c>
    </row>
    <row r="44" spans="2:5">
      <c r="B44" s="34">
        <v>33</v>
      </c>
      <c r="C44" s="34" t="s">
        <v>212</v>
      </c>
      <c r="D44" s="214">
        <v>88</v>
      </c>
      <c r="E44" s="211">
        <v>92</v>
      </c>
    </row>
    <row r="45" spans="2:5">
      <c r="B45" s="34">
        <v>34</v>
      </c>
      <c r="C45" s="34" t="s">
        <v>171</v>
      </c>
      <c r="D45" s="214">
        <v>85</v>
      </c>
      <c r="E45" s="211">
        <v>78</v>
      </c>
    </row>
    <row r="46" spans="2:5">
      <c r="B46" s="34">
        <v>35</v>
      </c>
      <c r="C46" s="34" t="s">
        <v>632</v>
      </c>
      <c r="D46" s="214">
        <v>82</v>
      </c>
      <c r="E46" s="211">
        <v>86</v>
      </c>
    </row>
    <row r="47" spans="2:5">
      <c r="B47" s="34">
        <v>36</v>
      </c>
      <c r="C47" s="34" t="s">
        <v>667</v>
      </c>
      <c r="D47" s="214">
        <v>91</v>
      </c>
      <c r="E47" s="211">
        <v>92</v>
      </c>
    </row>
    <row r="48" spans="2:5">
      <c r="B48" s="34">
        <v>37</v>
      </c>
      <c r="C48" s="34" t="s">
        <v>213</v>
      </c>
      <c r="D48" s="214">
        <v>102</v>
      </c>
      <c r="E48" s="211">
        <v>98</v>
      </c>
    </row>
    <row r="49" spans="2:5">
      <c r="B49" s="34">
        <v>38</v>
      </c>
      <c r="C49" s="34" t="s">
        <v>633</v>
      </c>
      <c r="D49" s="214">
        <v>78</v>
      </c>
      <c r="E49" s="211">
        <v>76</v>
      </c>
    </row>
    <row r="50" spans="2:5">
      <c r="B50" s="34">
        <v>39</v>
      </c>
      <c r="C50" s="34" t="s">
        <v>666</v>
      </c>
      <c r="D50" s="214">
        <v>74</v>
      </c>
      <c r="E50" s="211">
        <v>68</v>
      </c>
    </row>
    <row r="51" spans="2:5">
      <c r="B51" s="34">
        <v>40</v>
      </c>
      <c r="C51" s="34" t="s">
        <v>634</v>
      </c>
      <c r="D51" s="214">
        <v>105</v>
      </c>
      <c r="E51" s="211">
        <v>99</v>
      </c>
    </row>
    <row r="52" spans="2:5">
      <c r="B52" s="34">
        <v>41</v>
      </c>
      <c r="C52" s="34" t="s">
        <v>635</v>
      </c>
      <c r="D52" s="214">
        <v>92</v>
      </c>
      <c r="E52" s="211">
        <v>92</v>
      </c>
    </row>
    <row r="53" spans="2:5">
      <c r="B53" s="34">
        <v>42</v>
      </c>
      <c r="C53" s="34" t="s">
        <v>715</v>
      </c>
      <c r="D53" s="214">
        <v>78</v>
      </c>
      <c r="E53" s="211">
        <v>78</v>
      </c>
    </row>
    <row r="54" spans="2:5">
      <c r="B54" s="34">
        <v>43</v>
      </c>
      <c r="C54" s="34" t="s">
        <v>636</v>
      </c>
      <c r="D54" s="214">
        <v>87</v>
      </c>
      <c r="E54" s="211">
        <v>79</v>
      </c>
    </row>
    <row r="55" spans="2:5">
      <c r="B55" s="34">
        <v>44</v>
      </c>
      <c r="C55" s="34" t="s">
        <v>215</v>
      </c>
      <c r="D55" s="214">
        <v>80</v>
      </c>
      <c r="E55" s="211">
        <v>82</v>
      </c>
    </row>
    <row r="56" spans="2:5">
      <c r="B56" s="34">
        <v>45</v>
      </c>
      <c r="C56" s="34" t="s">
        <v>657</v>
      </c>
      <c r="D56" s="214">
        <v>88</v>
      </c>
      <c r="E56" s="211">
        <v>88</v>
      </c>
    </row>
    <row r="57" spans="2:5">
      <c r="B57" s="34">
        <v>46</v>
      </c>
      <c r="C57" s="34" t="s">
        <v>677</v>
      </c>
      <c r="D57" s="214">
        <v>36</v>
      </c>
      <c r="E57" s="211">
        <v>37</v>
      </c>
    </row>
    <row r="58" spans="2:5">
      <c r="B58" s="34">
        <v>47</v>
      </c>
      <c r="C58" s="34" t="s">
        <v>216</v>
      </c>
      <c r="D58" s="214">
        <v>37</v>
      </c>
      <c r="E58" s="211">
        <v>37</v>
      </c>
    </row>
    <row r="59" spans="2:5">
      <c r="B59" s="34">
        <v>48</v>
      </c>
      <c r="C59" s="34" t="s">
        <v>637</v>
      </c>
      <c r="D59" s="214">
        <v>102</v>
      </c>
      <c r="E59" s="211">
        <v>87</v>
      </c>
    </row>
    <row r="60" spans="2:5">
      <c r="B60" s="34">
        <v>49</v>
      </c>
      <c r="C60" s="34" t="s">
        <v>639</v>
      </c>
      <c r="D60" s="214">
        <v>110</v>
      </c>
      <c r="E60" s="211">
        <v>110</v>
      </c>
    </row>
    <row r="61" spans="2:5">
      <c r="B61" s="34">
        <v>50</v>
      </c>
      <c r="C61" s="34" t="s">
        <v>638</v>
      </c>
      <c r="D61" s="214">
        <v>101</v>
      </c>
      <c r="E61" s="211">
        <v>101</v>
      </c>
    </row>
    <row r="62" spans="2:5">
      <c r="B62" s="34">
        <v>51</v>
      </c>
      <c r="C62" s="34" t="s">
        <v>640</v>
      </c>
      <c r="D62" s="214">
        <v>101</v>
      </c>
      <c r="E62" s="211">
        <v>89</v>
      </c>
    </row>
    <row r="63" spans="2:5">
      <c r="B63" s="34">
        <v>52</v>
      </c>
      <c r="C63" s="34" t="s">
        <v>218</v>
      </c>
      <c r="D63" s="214">
        <v>90</v>
      </c>
      <c r="E63" s="211">
        <v>95</v>
      </c>
    </row>
    <row r="64" spans="2:5">
      <c r="B64" s="34">
        <v>53</v>
      </c>
      <c r="C64" s="34" t="s">
        <v>663</v>
      </c>
      <c r="D64" s="214">
        <v>89</v>
      </c>
      <c r="E64" s="211">
        <v>87</v>
      </c>
    </row>
    <row r="65" spans="2:5">
      <c r="B65" s="34">
        <v>54</v>
      </c>
      <c r="C65" s="34" t="s">
        <v>672</v>
      </c>
      <c r="D65" s="214">
        <v>64</v>
      </c>
      <c r="E65" s="211">
        <v>74</v>
      </c>
    </row>
    <row r="66" spans="2:5">
      <c r="B66" s="34">
        <v>55</v>
      </c>
      <c r="C66" s="34" t="s">
        <v>179</v>
      </c>
      <c r="D66" s="214">
        <v>73</v>
      </c>
      <c r="E66" s="211">
        <v>73</v>
      </c>
    </row>
    <row r="67" spans="2:5">
      <c r="B67" s="34">
        <v>56</v>
      </c>
      <c r="C67" s="34" t="s">
        <v>594</v>
      </c>
      <c r="D67" s="214">
        <v>105</v>
      </c>
      <c r="E67" s="211">
        <v>91</v>
      </c>
    </row>
    <row r="68" spans="2:5">
      <c r="B68" s="34">
        <v>57</v>
      </c>
      <c r="C68" s="34" t="s">
        <v>142</v>
      </c>
      <c r="D68" s="214">
        <v>75</v>
      </c>
      <c r="E68" s="211">
        <v>77</v>
      </c>
    </row>
    <row r="69" spans="2:5">
      <c r="B69" s="34">
        <v>58</v>
      </c>
      <c r="C69" s="34" t="s">
        <v>716</v>
      </c>
      <c r="D69" s="214">
        <v>58</v>
      </c>
      <c r="E69" s="211">
        <v>74</v>
      </c>
    </row>
    <row r="70" spans="2:5">
      <c r="B70" s="34">
        <v>59</v>
      </c>
      <c r="C70" s="34" t="s">
        <v>641</v>
      </c>
      <c r="D70" s="214">
        <v>125</v>
      </c>
      <c r="E70" s="211">
        <v>110</v>
      </c>
    </row>
    <row r="71" spans="2:5">
      <c r="B71" s="34">
        <v>60</v>
      </c>
      <c r="C71" s="34" t="s">
        <v>180</v>
      </c>
      <c r="D71" s="214">
        <v>98</v>
      </c>
      <c r="E71" s="211">
        <v>104</v>
      </c>
    </row>
    <row r="72" spans="2:5">
      <c r="B72" s="34">
        <v>61</v>
      </c>
      <c r="C72" s="34" t="s">
        <v>0</v>
      </c>
      <c r="D72" s="214">
        <v>81</v>
      </c>
      <c r="E72" s="211">
        <v>98</v>
      </c>
    </row>
    <row r="73" spans="2:5">
      <c r="B73" s="34">
        <v>62</v>
      </c>
      <c r="C73" s="34" t="s">
        <v>642</v>
      </c>
      <c r="D73" s="214">
        <v>71</v>
      </c>
      <c r="E73" s="211">
        <v>77</v>
      </c>
    </row>
    <row r="74" spans="2:5">
      <c r="B74" s="34">
        <v>63</v>
      </c>
      <c r="C74" s="34" t="s">
        <v>2</v>
      </c>
      <c r="D74" s="214">
        <v>89</v>
      </c>
      <c r="E74" s="211">
        <v>84</v>
      </c>
    </row>
    <row r="75" spans="2:5">
      <c r="B75" s="34">
        <v>64</v>
      </c>
      <c r="C75" s="34" t="s">
        <v>644</v>
      </c>
      <c r="D75" s="214">
        <v>94</v>
      </c>
      <c r="E75" s="211">
        <v>84</v>
      </c>
    </row>
    <row r="76" spans="2:5">
      <c r="B76" s="34">
        <v>65</v>
      </c>
      <c r="C76" s="34" t="s">
        <v>4</v>
      </c>
      <c r="D76" s="214">
        <v>78</v>
      </c>
      <c r="E76" s="211">
        <v>78</v>
      </c>
    </row>
    <row r="77" spans="2:5">
      <c r="B77" s="34">
        <v>66</v>
      </c>
      <c r="C77" s="34" t="s">
        <v>645</v>
      </c>
      <c r="D77" s="214">
        <v>79</v>
      </c>
      <c r="E77" s="211">
        <v>62</v>
      </c>
    </row>
    <row r="78" spans="2:5">
      <c r="B78" s="34">
        <v>67</v>
      </c>
      <c r="C78" s="34" t="s">
        <v>6</v>
      </c>
      <c r="D78" s="214">
        <v>92</v>
      </c>
      <c r="E78" s="211">
        <v>92</v>
      </c>
    </row>
    <row r="79" spans="2:5">
      <c r="B79" s="34">
        <v>68</v>
      </c>
      <c r="C79" s="34" t="s">
        <v>646</v>
      </c>
      <c r="D79" s="214">
        <v>84</v>
      </c>
      <c r="E79" s="211">
        <v>94</v>
      </c>
    </row>
    <row r="80" spans="2:5">
      <c r="B80" s="34">
        <v>69</v>
      </c>
      <c r="C80" s="34" t="s">
        <v>711</v>
      </c>
      <c r="D80" s="214">
        <v>47</v>
      </c>
      <c r="E80" s="211">
        <v>60</v>
      </c>
    </row>
    <row r="81" spans="2:5">
      <c r="B81" s="34">
        <v>70</v>
      </c>
      <c r="C81" s="34" t="s">
        <v>647</v>
      </c>
      <c r="D81" s="214">
        <v>92</v>
      </c>
      <c r="E81" s="211">
        <v>95</v>
      </c>
    </row>
    <row r="82" spans="2:5">
      <c r="B82" s="34">
        <v>71</v>
      </c>
      <c r="C82" s="34" t="s">
        <v>8</v>
      </c>
      <c r="D82" s="214">
        <v>86</v>
      </c>
      <c r="E82" s="211">
        <v>74</v>
      </c>
    </row>
    <row r="83" spans="2:5">
      <c r="B83" s="34">
        <v>72</v>
      </c>
      <c r="C83" s="34" t="s">
        <v>139</v>
      </c>
      <c r="D83" s="214">
        <v>113</v>
      </c>
      <c r="E83" s="211">
        <v>110</v>
      </c>
    </row>
    <row r="84" spans="2:5">
      <c r="B84" s="34">
        <v>73</v>
      </c>
      <c r="C84" s="34" t="s">
        <v>561</v>
      </c>
      <c r="D84" s="214">
        <v>100</v>
      </c>
      <c r="E84" s="211">
        <v>95</v>
      </c>
    </row>
    <row r="85" spans="2:5">
      <c r="B85" s="34">
        <v>74</v>
      </c>
      <c r="C85" s="34" t="s">
        <v>648</v>
      </c>
      <c r="D85" s="214">
        <v>105</v>
      </c>
      <c r="E85" s="211">
        <v>106</v>
      </c>
    </row>
    <row r="86" spans="2:5">
      <c r="B86" s="34">
        <v>75</v>
      </c>
      <c r="C86" s="34" t="s">
        <v>649</v>
      </c>
      <c r="D86" s="214">
        <v>105</v>
      </c>
      <c r="E86" s="211">
        <v>105</v>
      </c>
    </row>
    <row r="87" spans="2:5">
      <c r="B87" s="34">
        <v>76</v>
      </c>
      <c r="C87" s="34" t="s">
        <v>12</v>
      </c>
      <c r="D87" s="214">
        <v>108</v>
      </c>
      <c r="E87" s="211">
        <v>110</v>
      </c>
    </row>
    <row r="88" spans="2:5">
      <c r="B88" s="34">
        <v>77</v>
      </c>
      <c r="C88" s="34" t="s">
        <v>13</v>
      </c>
      <c r="D88" s="214">
        <v>70</v>
      </c>
      <c r="E88" s="211">
        <v>70</v>
      </c>
    </row>
    <row r="89" spans="2:5">
      <c r="B89" s="34">
        <v>78</v>
      </c>
      <c r="C89" s="34" t="s">
        <v>650</v>
      </c>
      <c r="D89" s="214">
        <v>63</v>
      </c>
      <c r="E89" s="211">
        <v>63</v>
      </c>
    </row>
    <row r="90" spans="2:5">
      <c r="B90" s="34">
        <v>79</v>
      </c>
      <c r="C90" s="34" t="s">
        <v>643</v>
      </c>
      <c r="D90" s="214">
        <v>87</v>
      </c>
      <c r="E90" s="211">
        <v>92</v>
      </c>
    </row>
    <row r="91" spans="2:5">
      <c r="B91" s="34">
        <v>80</v>
      </c>
      <c r="C91" s="34" t="s">
        <v>15</v>
      </c>
      <c r="D91" s="214">
        <v>97</v>
      </c>
      <c r="E91" s="211">
        <v>73</v>
      </c>
    </row>
    <row r="92" spans="2:5">
      <c r="B92" s="34">
        <v>81</v>
      </c>
      <c r="C92" s="34" t="s">
        <v>16</v>
      </c>
      <c r="D92" s="214">
        <v>74</v>
      </c>
      <c r="E92" s="211">
        <v>76</v>
      </c>
    </row>
    <row r="93" spans="2:5">
      <c r="B93" s="34">
        <v>82</v>
      </c>
      <c r="C93" s="34" t="s">
        <v>651</v>
      </c>
      <c r="D93" s="214">
        <v>78</v>
      </c>
      <c r="E93" s="211">
        <v>81</v>
      </c>
    </row>
    <row r="94" spans="2:5">
      <c r="B94" s="34">
        <v>83</v>
      </c>
      <c r="C94" s="34" t="s">
        <v>652</v>
      </c>
      <c r="D94" s="214">
        <v>125</v>
      </c>
      <c r="E94" s="211">
        <v>110</v>
      </c>
    </row>
    <row r="95" spans="2:5">
      <c r="B95" s="34">
        <v>84</v>
      </c>
      <c r="C95" s="34" t="s">
        <v>17</v>
      </c>
      <c r="D95" s="214">
        <v>95</v>
      </c>
      <c r="E95" s="211">
        <v>77</v>
      </c>
    </row>
    <row r="96" spans="2:5">
      <c r="B96" s="34">
        <v>85</v>
      </c>
      <c r="C96" s="34" t="s">
        <v>19</v>
      </c>
      <c r="D96" s="214">
        <v>104</v>
      </c>
      <c r="E96" s="211">
        <v>98</v>
      </c>
    </row>
    <row r="97" spans="2:5">
      <c r="B97" s="34">
        <v>86</v>
      </c>
      <c r="C97" s="34" t="s">
        <v>20</v>
      </c>
      <c r="D97" s="214">
        <v>94</v>
      </c>
      <c r="E97" s="211">
        <v>80</v>
      </c>
    </row>
    <row r="98" spans="2:5">
      <c r="B98" s="34">
        <v>87</v>
      </c>
      <c r="C98" s="34" t="s">
        <v>21</v>
      </c>
      <c r="D98" s="214">
        <v>88</v>
      </c>
      <c r="E98" s="211">
        <v>98</v>
      </c>
    </row>
    <row r="99" spans="2:5">
      <c r="B99" s="34">
        <v>88</v>
      </c>
      <c r="C99" s="34" t="s">
        <v>653</v>
      </c>
      <c r="D99" s="214">
        <v>86</v>
      </c>
      <c r="E99" s="211">
        <v>86</v>
      </c>
    </row>
    <row r="100" spans="2:5">
      <c r="B100" s="34">
        <v>89</v>
      </c>
      <c r="C100" s="34" t="s">
        <v>654</v>
      </c>
      <c r="D100" s="214">
        <v>69</v>
      </c>
      <c r="E100" s="211">
        <v>69</v>
      </c>
    </row>
    <row r="101" spans="2:5">
      <c r="B101" s="34">
        <v>90</v>
      </c>
      <c r="C101" s="34" t="s">
        <v>24</v>
      </c>
      <c r="D101" s="214">
        <v>78</v>
      </c>
      <c r="E101" s="211">
        <v>78</v>
      </c>
    </row>
    <row r="102" spans="2:5">
      <c r="B102" s="34">
        <v>91</v>
      </c>
      <c r="C102" s="34" t="s">
        <v>655</v>
      </c>
      <c r="D102" s="214">
        <v>86</v>
      </c>
      <c r="E102" s="211">
        <v>86</v>
      </c>
    </row>
    <row r="103" spans="2:5">
      <c r="B103" s="34">
        <v>92</v>
      </c>
      <c r="C103" s="34" t="s">
        <v>26</v>
      </c>
      <c r="D103" s="214">
        <v>61</v>
      </c>
      <c r="E103" s="211">
        <v>65</v>
      </c>
    </row>
    <row r="104" spans="2:5">
      <c r="B104" s="34">
        <v>93</v>
      </c>
      <c r="C104" s="34" t="s">
        <v>656</v>
      </c>
      <c r="D104" s="214">
        <v>57</v>
      </c>
      <c r="E104" s="211">
        <v>70</v>
      </c>
    </row>
    <row r="105" spans="2:5">
      <c r="B105" s="34">
        <v>94</v>
      </c>
      <c r="C105" s="34" t="s">
        <v>659</v>
      </c>
      <c r="D105" s="214">
        <v>104</v>
      </c>
      <c r="E105" s="211">
        <v>104</v>
      </c>
    </row>
    <row r="106" spans="2:5">
      <c r="B106" s="34">
        <v>95</v>
      </c>
      <c r="C106" s="34" t="s">
        <v>28</v>
      </c>
      <c r="D106" s="214">
        <v>68</v>
      </c>
      <c r="E106" s="211">
        <v>68</v>
      </c>
    </row>
    <row r="107" spans="2:5">
      <c r="B107" s="34">
        <v>96</v>
      </c>
      <c r="C107" s="34" t="s">
        <v>660</v>
      </c>
      <c r="D107" s="214">
        <v>95</v>
      </c>
      <c r="E107" s="211">
        <v>71</v>
      </c>
    </row>
    <row r="108" spans="2:5">
      <c r="B108" s="34">
        <v>97</v>
      </c>
      <c r="C108" s="34" t="s">
        <v>31</v>
      </c>
      <c r="D108" s="214">
        <v>71</v>
      </c>
      <c r="E108" s="211">
        <v>71</v>
      </c>
    </row>
    <row r="109" spans="2:5">
      <c r="B109" s="34">
        <v>98</v>
      </c>
      <c r="C109" s="34" t="s">
        <v>562</v>
      </c>
      <c r="D109" s="214">
        <v>85</v>
      </c>
      <c r="E109" s="211">
        <v>71</v>
      </c>
    </row>
    <row r="110" spans="2:5">
      <c r="B110" s="34">
        <v>99</v>
      </c>
      <c r="C110" s="34" t="s">
        <v>658</v>
      </c>
      <c r="D110" s="214">
        <v>105</v>
      </c>
      <c r="E110" s="211">
        <v>108</v>
      </c>
    </row>
    <row r="111" spans="2:5">
      <c r="B111" s="34">
        <v>100</v>
      </c>
      <c r="C111" s="34" t="s">
        <v>661</v>
      </c>
      <c r="D111" s="214">
        <v>112</v>
      </c>
      <c r="E111" s="211">
        <v>104</v>
      </c>
    </row>
    <row r="112" spans="2:5">
      <c r="B112" s="34">
        <v>101</v>
      </c>
      <c r="C112" s="34" t="s">
        <v>662</v>
      </c>
      <c r="D112" s="214">
        <v>85</v>
      </c>
      <c r="E112" s="211">
        <v>87</v>
      </c>
    </row>
    <row r="113" spans="2:5">
      <c r="B113" s="34">
        <v>102</v>
      </c>
      <c r="C113" s="34" t="s">
        <v>32</v>
      </c>
      <c r="D113" s="214">
        <v>85</v>
      </c>
      <c r="E113" s="211">
        <v>91</v>
      </c>
    </row>
    <row r="114" spans="2:5">
      <c r="B114" s="34">
        <v>103</v>
      </c>
      <c r="C114" s="34" t="s">
        <v>221</v>
      </c>
      <c r="D114" s="214">
        <v>105</v>
      </c>
      <c r="E114" s="211">
        <v>86</v>
      </c>
    </row>
    <row r="115" spans="2:5">
      <c r="B115" s="34">
        <v>104</v>
      </c>
      <c r="C115" s="34" t="s">
        <v>665</v>
      </c>
      <c r="D115" s="214">
        <v>81</v>
      </c>
      <c r="E115" s="211">
        <v>81</v>
      </c>
    </row>
    <row r="116" spans="2:5">
      <c r="B116" s="34">
        <v>105</v>
      </c>
      <c r="C116" s="34" t="s">
        <v>563</v>
      </c>
      <c r="D116" s="214">
        <v>77</v>
      </c>
      <c r="E116" s="211">
        <v>77</v>
      </c>
    </row>
    <row r="117" spans="2:5">
      <c r="B117" s="34">
        <v>106</v>
      </c>
      <c r="C117" s="34" t="s">
        <v>564</v>
      </c>
      <c r="D117" s="214">
        <v>86</v>
      </c>
      <c r="E117" s="211">
        <v>84</v>
      </c>
    </row>
    <row r="118" spans="2:5">
      <c r="B118" s="34">
        <v>107</v>
      </c>
      <c r="C118" s="34" t="s">
        <v>39</v>
      </c>
      <c r="D118" s="214">
        <v>31</v>
      </c>
      <c r="E118" s="211">
        <v>32</v>
      </c>
    </row>
    <row r="119" spans="2:5">
      <c r="B119" s="34">
        <v>108</v>
      </c>
      <c r="C119" s="34" t="s">
        <v>670</v>
      </c>
      <c r="D119" s="214">
        <v>57</v>
      </c>
      <c r="E119" s="211">
        <v>49</v>
      </c>
    </row>
    <row r="120" spans="2:5">
      <c r="B120" s="34">
        <v>109</v>
      </c>
      <c r="C120" s="34" t="s">
        <v>671</v>
      </c>
      <c r="D120" s="214">
        <v>86</v>
      </c>
      <c r="E120" s="211">
        <v>86</v>
      </c>
    </row>
    <row r="121" spans="2:5">
      <c r="B121" s="34">
        <v>110</v>
      </c>
      <c r="C121" s="34" t="s">
        <v>185</v>
      </c>
      <c r="D121" s="214">
        <v>67</v>
      </c>
      <c r="E121" s="211">
        <v>56</v>
      </c>
    </row>
    <row r="122" spans="2:5">
      <c r="B122" s="34">
        <v>111</v>
      </c>
      <c r="C122" s="34" t="s">
        <v>669</v>
      </c>
      <c r="D122" s="214">
        <v>109</v>
      </c>
      <c r="E122" s="211">
        <v>96</v>
      </c>
    </row>
    <row r="123" spans="2:5">
      <c r="B123" s="34">
        <v>112</v>
      </c>
      <c r="C123" s="34" t="s">
        <v>668</v>
      </c>
      <c r="D123" s="214">
        <v>63</v>
      </c>
      <c r="E123" s="211">
        <v>63</v>
      </c>
    </row>
    <row r="124" spans="2:5">
      <c r="B124" s="34">
        <v>113</v>
      </c>
      <c r="C124" s="34" t="s">
        <v>41</v>
      </c>
      <c r="D124" s="214">
        <v>82</v>
      </c>
      <c r="E124" s="211">
        <v>69</v>
      </c>
    </row>
    <row r="125" spans="2:5">
      <c r="B125" s="34">
        <v>114</v>
      </c>
      <c r="C125" s="34" t="s">
        <v>673</v>
      </c>
      <c r="D125" s="214">
        <v>75</v>
      </c>
      <c r="E125" s="211">
        <v>83</v>
      </c>
    </row>
    <row r="126" spans="2:5">
      <c r="B126" s="34">
        <v>115</v>
      </c>
      <c r="C126" s="34" t="s">
        <v>674</v>
      </c>
      <c r="D126" s="214">
        <v>120</v>
      </c>
      <c r="E126" s="211">
        <v>98</v>
      </c>
    </row>
    <row r="127" spans="2:5">
      <c r="B127" s="34">
        <v>116</v>
      </c>
      <c r="C127" s="34" t="s">
        <v>42</v>
      </c>
      <c r="D127" s="214">
        <v>47</v>
      </c>
      <c r="E127" s="211">
        <v>47</v>
      </c>
    </row>
    <row r="128" spans="2:5">
      <c r="B128" s="34">
        <v>117</v>
      </c>
      <c r="C128" s="34" t="s">
        <v>50</v>
      </c>
      <c r="D128" s="214">
        <v>120</v>
      </c>
      <c r="E128" s="211">
        <v>110</v>
      </c>
    </row>
    <row r="129" spans="2:5">
      <c r="B129" s="34">
        <v>118</v>
      </c>
      <c r="C129" s="34" t="s">
        <v>675</v>
      </c>
      <c r="D129" s="214">
        <v>66</v>
      </c>
      <c r="E129" s="211">
        <v>53</v>
      </c>
    </row>
    <row r="130" spans="2:5">
      <c r="B130" s="34">
        <v>119</v>
      </c>
      <c r="C130" s="34" t="s">
        <v>235</v>
      </c>
      <c r="D130" s="214">
        <v>120</v>
      </c>
      <c r="E130" s="211">
        <v>110</v>
      </c>
    </row>
    <row r="131" spans="2:5">
      <c r="B131" s="34">
        <v>120</v>
      </c>
      <c r="C131" s="34" t="s">
        <v>676</v>
      </c>
      <c r="D131" s="214">
        <v>67</v>
      </c>
      <c r="E131" s="211">
        <v>77</v>
      </c>
    </row>
    <row r="132" spans="2:5">
      <c r="B132" s="34">
        <v>121</v>
      </c>
      <c r="C132" s="34" t="s">
        <v>565</v>
      </c>
      <c r="D132" s="214">
        <v>105</v>
      </c>
      <c r="E132" s="211">
        <v>107</v>
      </c>
    </row>
    <row r="133" spans="2:5">
      <c r="B133" s="34">
        <v>122</v>
      </c>
      <c r="C133" s="34" t="s">
        <v>566</v>
      </c>
      <c r="D133" s="214">
        <v>84</v>
      </c>
      <c r="E133" s="211">
        <v>82</v>
      </c>
    </row>
    <row r="134" spans="2:5">
      <c r="B134" s="34">
        <v>123</v>
      </c>
      <c r="C134" s="34" t="s">
        <v>54</v>
      </c>
      <c r="D134" s="214">
        <v>66</v>
      </c>
      <c r="E134" s="211">
        <v>66</v>
      </c>
    </row>
    <row r="135" spans="2:5">
      <c r="B135" s="34">
        <v>124</v>
      </c>
      <c r="C135" s="34" t="s">
        <v>679</v>
      </c>
      <c r="D135" s="214">
        <v>64</v>
      </c>
      <c r="E135" s="211">
        <v>64</v>
      </c>
    </row>
    <row r="136" spans="2:5">
      <c r="B136" s="34">
        <v>125</v>
      </c>
      <c r="C136" s="34" t="s">
        <v>567</v>
      </c>
      <c r="D136" s="214">
        <v>83</v>
      </c>
      <c r="E136" s="211">
        <v>62</v>
      </c>
    </row>
    <row r="137" spans="2:5">
      <c r="B137" s="34">
        <v>126</v>
      </c>
      <c r="C137" s="34" t="s">
        <v>57</v>
      </c>
      <c r="D137" s="214">
        <v>87</v>
      </c>
      <c r="E137" s="211">
        <v>96</v>
      </c>
    </row>
    <row r="138" spans="2:5">
      <c r="B138" s="34">
        <v>127</v>
      </c>
      <c r="C138" s="34" t="s">
        <v>141</v>
      </c>
      <c r="D138" s="214">
        <v>78</v>
      </c>
      <c r="E138" s="211">
        <v>82</v>
      </c>
    </row>
    <row r="139" spans="2:5">
      <c r="B139" s="34">
        <v>128</v>
      </c>
      <c r="C139" s="34" t="s">
        <v>681</v>
      </c>
      <c r="D139" s="214">
        <v>78</v>
      </c>
      <c r="E139" s="211">
        <v>66</v>
      </c>
    </row>
    <row r="140" spans="2:5">
      <c r="B140" s="34">
        <v>129</v>
      </c>
      <c r="C140" s="34" t="s">
        <v>60</v>
      </c>
      <c r="D140" s="214">
        <v>105</v>
      </c>
      <c r="E140" s="211">
        <v>101</v>
      </c>
    </row>
    <row r="141" spans="2:5">
      <c r="B141" s="34">
        <v>130</v>
      </c>
      <c r="C141" s="34" t="s">
        <v>682</v>
      </c>
      <c r="D141" s="214">
        <v>63</v>
      </c>
      <c r="E141" s="211">
        <v>63</v>
      </c>
    </row>
    <row r="142" spans="2:5">
      <c r="B142" s="34">
        <v>131</v>
      </c>
      <c r="C142" s="34" t="s">
        <v>62</v>
      </c>
      <c r="D142" s="214">
        <v>70</v>
      </c>
      <c r="E142" s="211">
        <v>74</v>
      </c>
    </row>
    <row r="143" spans="2:5">
      <c r="B143" s="34">
        <v>132</v>
      </c>
      <c r="C143" s="34" t="s">
        <v>595</v>
      </c>
      <c r="D143" s="214">
        <v>105</v>
      </c>
      <c r="E143" s="211">
        <v>104</v>
      </c>
    </row>
    <row r="144" spans="2:5">
      <c r="B144" s="34">
        <v>133</v>
      </c>
      <c r="C144" s="34" t="s">
        <v>63</v>
      </c>
      <c r="D144" s="214">
        <v>77</v>
      </c>
      <c r="E144" s="211">
        <v>79</v>
      </c>
    </row>
    <row r="145" spans="2:5">
      <c r="B145" s="34">
        <v>134</v>
      </c>
      <c r="C145" s="34" t="s">
        <v>683</v>
      </c>
      <c r="D145" s="214">
        <v>92</v>
      </c>
      <c r="E145" s="211">
        <v>78</v>
      </c>
    </row>
    <row r="146" spans="2:5">
      <c r="B146" s="34">
        <v>135</v>
      </c>
      <c r="C146" s="34" t="s">
        <v>684</v>
      </c>
      <c r="D146" s="214">
        <v>60</v>
      </c>
      <c r="E146" s="211">
        <v>60</v>
      </c>
    </row>
    <row r="147" spans="2:5">
      <c r="B147" s="34">
        <v>136</v>
      </c>
      <c r="C147" s="34" t="s">
        <v>66</v>
      </c>
      <c r="D147" s="214">
        <v>95</v>
      </c>
      <c r="E147" s="211">
        <v>95</v>
      </c>
    </row>
    <row r="148" spans="2:5">
      <c r="B148" s="34">
        <v>137</v>
      </c>
      <c r="C148" s="34" t="s">
        <v>685</v>
      </c>
      <c r="D148" s="214">
        <v>67</v>
      </c>
      <c r="E148" s="211">
        <v>72</v>
      </c>
    </row>
    <row r="149" spans="2:5">
      <c r="B149" s="34">
        <v>138</v>
      </c>
      <c r="C149" s="34" t="s">
        <v>186</v>
      </c>
      <c r="D149" s="214">
        <v>53</v>
      </c>
      <c r="E149" s="211">
        <v>58</v>
      </c>
    </row>
    <row r="150" spans="2:5">
      <c r="B150" s="34">
        <v>139</v>
      </c>
      <c r="C150" s="34" t="s">
        <v>68</v>
      </c>
      <c r="D150" s="214">
        <v>64</v>
      </c>
      <c r="E150" s="211">
        <v>64</v>
      </c>
    </row>
    <row r="151" spans="2:5">
      <c r="B151" s="34">
        <v>140</v>
      </c>
      <c r="C151" s="34" t="s">
        <v>680</v>
      </c>
      <c r="D151" s="214">
        <v>88</v>
      </c>
      <c r="E151" s="211">
        <v>80</v>
      </c>
    </row>
    <row r="152" spans="2:5">
      <c r="B152" s="34">
        <v>141</v>
      </c>
      <c r="C152" s="34" t="s">
        <v>69</v>
      </c>
      <c r="D152" s="214">
        <v>83</v>
      </c>
      <c r="E152" s="211">
        <v>83</v>
      </c>
    </row>
    <row r="153" spans="2:5">
      <c r="B153" s="34">
        <v>142</v>
      </c>
      <c r="C153" s="34" t="s">
        <v>70</v>
      </c>
      <c r="D153" s="214">
        <v>72</v>
      </c>
      <c r="E153" s="211">
        <v>61</v>
      </c>
    </row>
    <row r="154" spans="2:5">
      <c r="B154" s="34">
        <v>143</v>
      </c>
      <c r="C154" s="34" t="s">
        <v>686</v>
      </c>
      <c r="D154" s="214">
        <v>58</v>
      </c>
      <c r="E154" s="211">
        <v>58</v>
      </c>
    </row>
    <row r="155" spans="2:5">
      <c r="B155" s="34">
        <v>144</v>
      </c>
      <c r="C155" s="34" t="s">
        <v>72</v>
      </c>
      <c r="D155" s="214">
        <v>63</v>
      </c>
      <c r="E155" s="211">
        <v>53</v>
      </c>
    </row>
    <row r="156" spans="2:5">
      <c r="B156" s="34">
        <v>145</v>
      </c>
      <c r="C156" s="34" t="s">
        <v>73</v>
      </c>
      <c r="D156" s="214">
        <v>79</v>
      </c>
      <c r="E156" s="211">
        <v>71</v>
      </c>
    </row>
    <row r="157" spans="2:5">
      <c r="B157" s="34">
        <v>146</v>
      </c>
      <c r="C157" s="34" t="s">
        <v>687</v>
      </c>
      <c r="D157" s="214">
        <v>98</v>
      </c>
      <c r="E157" s="211">
        <v>103</v>
      </c>
    </row>
    <row r="158" spans="2:5">
      <c r="B158" s="34">
        <v>147</v>
      </c>
      <c r="C158" s="34" t="s">
        <v>688</v>
      </c>
      <c r="D158" s="214">
        <v>92</v>
      </c>
      <c r="E158" s="211">
        <v>95</v>
      </c>
    </row>
    <row r="159" spans="2:5">
      <c r="B159" s="34">
        <v>148</v>
      </c>
      <c r="C159" s="34" t="s">
        <v>689</v>
      </c>
      <c r="D159" s="214">
        <v>88</v>
      </c>
      <c r="E159" s="211">
        <v>97</v>
      </c>
    </row>
    <row r="160" spans="2:5">
      <c r="B160" s="34">
        <v>149</v>
      </c>
      <c r="C160" s="34" t="s">
        <v>74</v>
      </c>
      <c r="D160" s="214">
        <v>66</v>
      </c>
      <c r="E160" s="211">
        <v>66</v>
      </c>
    </row>
    <row r="161" spans="2:5">
      <c r="B161" s="34">
        <v>150</v>
      </c>
      <c r="C161" s="34" t="s">
        <v>77</v>
      </c>
      <c r="D161" s="214">
        <v>73</v>
      </c>
      <c r="E161" s="211">
        <v>73</v>
      </c>
    </row>
    <row r="162" spans="2:5">
      <c r="B162" s="34">
        <v>151</v>
      </c>
      <c r="C162" s="34" t="s">
        <v>78</v>
      </c>
      <c r="D162" s="214">
        <v>78</v>
      </c>
      <c r="E162" s="211">
        <v>59</v>
      </c>
    </row>
    <row r="163" spans="2:5">
      <c r="B163" s="34">
        <v>152</v>
      </c>
      <c r="C163" s="34" t="s">
        <v>79</v>
      </c>
      <c r="D163" s="214">
        <v>90</v>
      </c>
      <c r="E163" s="211">
        <v>61</v>
      </c>
    </row>
    <row r="164" spans="2:5">
      <c r="B164" s="34">
        <v>153</v>
      </c>
      <c r="C164" s="34" t="s">
        <v>678</v>
      </c>
      <c r="D164" s="214">
        <v>50</v>
      </c>
      <c r="E164" s="211">
        <v>53</v>
      </c>
    </row>
    <row r="165" spans="2:5">
      <c r="B165" s="34">
        <v>154</v>
      </c>
      <c r="C165" s="34" t="s">
        <v>690</v>
      </c>
      <c r="D165" s="214">
        <v>89</v>
      </c>
      <c r="E165" s="211">
        <v>80</v>
      </c>
    </row>
    <row r="166" spans="2:5">
      <c r="B166" s="34">
        <v>155</v>
      </c>
      <c r="C166" s="34" t="s">
        <v>691</v>
      </c>
      <c r="D166" s="214">
        <v>119</v>
      </c>
      <c r="E166" s="211">
        <v>110</v>
      </c>
    </row>
    <row r="167" spans="2:5">
      <c r="B167" s="34">
        <v>156</v>
      </c>
      <c r="C167" s="34" t="s">
        <v>84</v>
      </c>
      <c r="D167" s="214">
        <v>90</v>
      </c>
      <c r="E167" s="211">
        <v>83</v>
      </c>
    </row>
    <row r="168" spans="2:5">
      <c r="B168" s="34">
        <v>157</v>
      </c>
      <c r="C168" s="34" t="s">
        <v>85</v>
      </c>
      <c r="D168" s="214">
        <v>48</v>
      </c>
      <c r="E168" s="211">
        <v>48</v>
      </c>
    </row>
    <row r="169" spans="2:5">
      <c r="B169" s="34">
        <v>158</v>
      </c>
      <c r="C169" s="34" t="s">
        <v>86</v>
      </c>
      <c r="D169" s="214">
        <v>91</v>
      </c>
      <c r="E169" s="211">
        <v>77</v>
      </c>
    </row>
    <row r="170" spans="2:5">
      <c r="B170" s="34">
        <v>159</v>
      </c>
      <c r="C170" s="34" t="s">
        <v>87</v>
      </c>
      <c r="D170" s="214">
        <v>90</v>
      </c>
      <c r="E170" s="211">
        <v>90</v>
      </c>
    </row>
    <row r="171" spans="2:5">
      <c r="B171" s="34">
        <v>160</v>
      </c>
      <c r="C171" s="34" t="s">
        <v>695</v>
      </c>
      <c r="D171" s="214">
        <v>91</v>
      </c>
      <c r="E171" s="211">
        <v>98</v>
      </c>
    </row>
    <row r="172" spans="2:5">
      <c r="B172" s="34">
        <v>161</v>
      </c>
      <c r="C172" s="34" t="s">
        <v>89</v>
      </c>
      <c r="D172" s="214">
        <v>71</v>
      </c>
      <c r="E172" s="211">
        <v>68</v>
      </c>
    </row>
    <row r="173" spans="2:5">
      <c r="B173" s="34">
        <v>162</v>
      </c>
      <c r="C173" s="34" t="s">
        <v>90</v>
      </c>
      <c r="D173" s="214">
        <v>86</v>
      </c>
      <c r="E173" s="211">
        <v>94</v>
      </c>
    </row>
    <row r="174" spans="2:5">
      <c r="B174" s="34">
        <v>163</v>
      </c>
      <c r="C174" s="34" t="s">
        <v>569</v>
      </c>
      <c r="D174" s="214">
        <v>99</v>
      </c>
      <c r="E174" s="211">
        <v>99</v>
      </c>
    </row>
    <row r="175" spans="2:5">
      <c r="B175" s="34">
        <v>164</v>
      </c>
      <c r="C175" s="34" t="s">
        <v>696</v>
      </c>
      <c r="D175" s="214">
        <v>63</v>
      </c>
      <c r="E175" s="211">
        <v>71</v>
      </c>
    </row>
    <row r="176" spans="2:5">
      <c r="B176" s="34">
        <v>165</v>
      </c>
      <c r="C176" s="34" t="s">
        <v>148</v>
      </c>
      <c r="D176" s="214">
        <v>71</v>
      </c>
      <c r="E176" s="211">
        <v>71</v>
      </c>
    </row>
    <row r="177" spans="2:5">
      <c r="B177" s="34">
        <v>166</v>
      </c>
      <c r="C177" s="34" t="s">
        <v>91</v>
      </c>
      <c r="D177" s="214">
        <v>96</v>
      </c>
      <c r="E177" s="211">
        <v>79</v>
      </c>
    </row>
    <row r="178" spans="2:5">
      <c r="B178" s="34">
        <v>167</v>
      </c>
      <c r="C178" s="34" t="s">
        <v>92</v>
      </c>
      <c r="D178" s="214">
        <v>107</v>
      </c>
      <c r="E178" s="211">
        <v>110</v>
      </c>
    </row>
    <row r="179" spans="2:5">
      <c r="B179" s="34">
        <v>168</v>
      </c>
      <c r="C179" s="34" t="s">
        <v>697</v>
      </c>
      <c r="D179" s="214">
        <v>99</v>
      </c>
      <c r="E179" s="211">
        <v>94</v>
      </c>
    </row>
    <row r="180" spans="2:5">
      <c r="B180" s="34">
        <v>169</v>
      </c>
      <c r="C180" s="34" t="s">
        <v>698</v>
      </c>
      <c r="D180" s="214">
        <v>53</v>
      </c>
      <c r="E180" s="211">
        <v>66</v>
      </c>
    </row>
    <row r="181" spans="2:5">
      <c r="B181" s="34">
        <v>170</v>
      </c>
      <c r="C181" s="34" t="s">
        <v>699</v>
      </c>
      <c r="D181" s="214">
        <v>89</v>
      </c>
      <c r="E181" s="211">
        <v>86</v>
      </c>
    </row>
    <row r="182" spans="2:5">
      <c r="B182" s="34">
        <v>171</v>
      </c>
      <c r="C182" s="34" t="s">
        <v>96</v>
      </c>
      <c r="D182" s="214">
        <v>81</v>
      </c>
      <c r="E182" s="211">
        <v>81</v>
      </c>
    </row>
    <row r="183" spans="2:5">
      <c r="B183" s="34">
        <v>172</v>
      </c>
      <c r="C183" s="34" t="s">
        <v>700</v>
      </c>
      <c r="D183" s="214">
        <v>105</v>
      </c>
      <c r="E183" s="211">
        <v>92</v>
      </c>
    </row>
    <row r="184" spans="2:5">
      <c r="B184" s="34">
        <v>173</v>
      </c>
      <c r="C184" s="34" t="s">
        <v>98</v>
      </c>
      <c r="D184" s="214">
        <v>105</v>
      </c>
      <c r="E184" s="211">
        <v>110</v>
      </c>
    </row>
    <row r="185" spans="2:5">
      <c r="B185" s="34">
        <v>174</v>
      </c>
      <c r="C185" s="34" t="s">
        <v>701</v>
      </c>
      <c r="D185" s="214">
        <v>90</v>
      </c>
      <c r="E185" s="211">
        <v>83</v>
      </c>
    </row>
    <row r="186" spans="2:5">
      <c r="B186" s="34">
        <v>175</v>
      </c>
      <c r="C186" s="34" t="s">
        <v>101</v>
      </c>
      <c r="D186" s="214">
        <v>74</v>
      </c>
      <c r="E186" s="211">
        <v>60</v>
      </c>
    </row>
    <row r="187" spans="2:5">
      <c r="B187" s="34">
        <v>176</v>
      </c>
      <c r="C187" s="34" t="s">
        <v>102</v>
      </c>
      <c r="D187" s="214">
        <v>85</v>
      </c>
      <c r="E187" s="211">
        <v>87</v>
      </c>
    </row>
    <row r="188" spans="2:5">
      <c r="B188" s="34">
        <v>177</v>
      </c>
      <c r="C188" s="34" t="s">
        <v>703</v>
      </c>
      <c r="D188" s="214">
        <v>76</v>
      </c>
      <c r="E188" s="211">
        <v>76</v>
      </c>
    </row>
    <row r="189" spans="2:5">
      <c r="B189" s="34">
        <v>178</v>
      </c>
      <c r="C189" s="34" t="s">
        <v>704</v>
      </c>
      <c r="D189" s="214">
        <v>108</v>
      </c>
      <c r="E189" s="211">
        <v>98</v>
      </c>
    </row>
    <row r="190" spans="2:5">
      <c r="B190" s="34">
        <v>179</v>
      </c>
      <c r="C190" s="34" t="s">
        <v>105</v>
      </c>
      <c r="D190" s="214">
        <v>92</v>
      </c>
      <c r="E190" s="211">
        <v>86</v>
      </c>
    </row>
    <row r="191" spans="2:5">
      <c r="B191" s="34">
        <v>180</v>
      </c>
      <c r="C191" s="34" t="s">
        <v>705</v>
      </c>
      <c r="D191" s="214">
        <v>70</v>
      </c>
      <c r="E191" s="211">
        <v>68</v>
      </c>
    </row>
    <row r="192" spans="2:5">
      <c r="B192" s="34">
        <v>181</v>
      </c>
      <c r="C192" s="34" t="s">
        <v>571</v>
      </c>
      <c r="D192" s="214">
        <v>105</v>
      </c>
      <c r="E192" s="211">
        <v>95</v>
      </c>
    </row>
    <row r="193" spans="2:5">
      <c r="B193" s="34">
        <v>182</v>
      </c>
      <c r="C193" s="34" t="s">
        <v>107</v>
      </c>
      <c r="D193" s="214">
        <v>84</v>
      </c>
      <c r="E193" s="211">
        <v>89</v>
      </c>
    </row>
    <row r="194" spans="2:5">
      <c r="B194" s="34">
        <v>183</v>
      </c>
      <c r="C194" s="34" t="s">
        <v>108</v>
      </c>
      <c r="D194" s="214">
        <v>120</v>
      </c>
      <c r="E194" s="211">
        <v>110</v>
      </c>
    </row>
    <row r="195" spans="2:5">
      <c r="B195" s="34">
        <v>184</v>
      </c>
      <c r="C195" s="34" t="s">
        <v>596</v>
      </c>
      <c r="D195" s="214">
        <v>103</v>
      </c>
      <c r="E195" s="211">
        <v>103</v>
      </c>
    </row>
    <row r="196" spans="2:5">
      <c r="B196" s="34">
        <v>185</v>
      </c>
      <c r="C196" s="34" t="s">
        <v>706</v>
      </c>
      <c r="D196" s="214">
        <v>73</v>
      </c>
      <c r="E196" s="211">
        <v>78</v>
      </c>
    </row>
    <row r="197" spans="2:5">
      <c r="B197" s="34">
        <v>186</v>
      </c>
      <c r="C197" s="34" t="s">
        <v>707</v>
      </c>
      <c r="D197" s="214">
        <v>76</v>
      </c>
      <c r="E197" s="211">
        <v>81</v>
      </c>
    </row>
    <row r="198" spans="2:5">
      <c r="B198" s="34">
        <v>187</v>
      </c>
      <c r="C198" s="34" t="s">
        <v>702</v>
      </c>
      <c r="D198" s="214">
        <v>105</v>
      </c>
      <c r="E198" s="211">
        <v>105</v>
      </c>
    </row>
    <row r="199" spans="2:5">
      <c r="B199" s="34">
        <v>188</v>
      </c>
      <c r="C199" s="34" t="s">
        <v>709</v>
      </c>
      <c r="D199" s="214">
        <v>25</v>
      </c>
      <c r="E199" s="211">
        <v>25</v>
      </c>
    </row>
    <row r="200" spans="2:5">
      <c r="B200" s="34">
        <v>189</v>
      </c>
      <c r="C200" s="34" t="s">
        <v>725</v>
      </c>
      <c r="D200" s="214">
        <v>54</v>
      </c>
      <c r="E200" s="211">
        <v>56</v>
      </c>
    </row>
    <row r="201" spans="2:5">
      <c r="B201" s="34">
        <v>190</v>
      </c>
      <c r="C201" s="34" t="s">
        <v>726</v>
      </c>
      <c r="D201" s="214">
        <v>120</v>
      </c>
      <c r="E201" s="211">
        <v>72</v>
      </c>
    </row>
    <row r="202" spans="2:5">
      <c r="B202" s="34">
        <v>191</v>
      </c>
      <c r="C202" s="34" t="s">
        <v>710</v>
      </c>
      <c r="D202" s="214">
        <v>78</v>
      </c>
      <c r="E202" s="211">
        <v>76</v>
      </c>
    </row>
    <row r="203" spans="2:5">
      <c r="B203" s="34">
        <v>192</v>
      </c>
      <c r="C203" s="34" t="s">
        <v>111</v>
      </c>
      <c r="D203" s="214">
        <v>62</v>
      </c>
      <c r="E203" s="211">
        <v>62</v>
      </c>
    </row>
    <row r="204" spans="2:5">
      <c r="B204" s="34">
        <v>193</v>
      </c>
      <c r="C204" s="34" t="s">
        <v>708</v>
      </c>
      <c r="D204" s="214">
        <v>88</v>
      </c>
      <c r="E204" s="211">
        <v>89</v>
      </c>
    </row>
    <row r="205" spans="2:5">
      <c r="B205" s="34">
        <v>194</v>
      </c>
      <c r="C205" s="34" t="s">
        <v>112</v>
      </c>
      <c r="D205" s="214">
        <v>82</v>
      </c>
      <c r="E205" s="211">
        <v>55</v>
      </c>
    </row>
    <row r="206" spans="2:5">
      <c r="B206" s="34">
        <v>195</v>
      </c>
      <c r="C206" s="34" t="s">
        <v>727</v>
      </c>
      <c r="D206" s="214">
        <v>112</v>
      </c>
      <c r="E206" s="211">
        <v>101</v>
      </c>
    </row>
    <row r="207" spans="2:5">
      <c r="B207" s="34">
        <v>196</v>
      </c>
      <c r="C207" s="34" t="s">
        <v>728</v>
      </c>
      <c r="D207" s="214">
        <v>120</v>
      </c>
      <c r="E207" s="211">
        <v>110</v>
      </c>
    </row>
    <row r="208" spans="2:5">
      <c r="B208" s="34">
        <v>197</v>
      </c>
      <c r="C208" s="34" t="s">
        <v>712</v>
      </c>
      <c r="D208" s="214">
        <v>87</v>
      </c>
      <c r="E208" s="211">
        <v>67</v>
      </c>
    </row>
    <row r="209" spans="2:5">
      <c r="B209" s="34">
        <v>198</v>
      </c>
      <c r="C209" s="34" t="s">
        <v>116</v>
      </c>
      <c r="D209" s="214">
        <v>82</v>
      </c>
      <c r="E209" s="211">
        <v>77</v>
      </c>
    </row>
    <row r="210" spans="2:5">
      <c r="B210" s="34">
        <v>199</v>
      </c>
      <c r="C210" s="34" t="s">
        <v>713</v>
      </c>
      <c r="D210" s="214">
        <v>61</v>
      </c>
      <c r="E210" s="211">
        <v>61</v>
      </c>
    </row>
    <row r="211" spans="2:5">
      <c r="B211" s="34">
        <v>200</v>
      </c>
      <c r="C211" s="34" t="s">
        <v>117</v>
      </c>
      <c r="D211" s="214">
        <v>75</v>
      </c>
      <c r="E211" s="211">
        <v>75</v>
      </c>
    </row>
    <row r="212" spans="2:5">
      <c r="B212" s="34">
        <v>201</v>
      </c>
      <c r="C212" s="34" t="s">
        <v>118</v>
      </c>
      <c r="D212" s="214">
        <v>78</v>
      </c>
      <c r="E212" s="211">
        <v>74</v>
      </c>
    </row>
    <row r="213" spans="2:5">
      <c r="B213" s="34">
        <v>202</v>
      </c>
      <c r="C213" s="34" t="s">
        <v>119</v>
      </c>
      <c r="D213" s="214">
        <v>63</v>
      </c>
      <c r="E213" s="211">
        <v>63</v>
      </c>
    </row>
    <row r="214" spans="2:5">
      <c r="B214" s="34">
        <v>203</v>
      </c>
      <c r="C214" s="34" t="s">
        <v>120</v>
      </c>
      <c r="D214" s="214">
        <v>92</v>
      </c>
      <c r="E214" s="211">
        <v>98</v>
      </c>
    </row>
    <row r="215" spans="2:5">
      <c r="B215" s="34">
        <v>204</v>
      </c>
      <c r="C215" s="34" t="s">
        <v>121</v>
      </c>
      <c r="D215" s="214">
        <v>59</v>
      </c>
      <c r="E215" s="211">
        <v>59</v>
      </c>
    </row>
    <row r="216" spans="2:5">
      <c r="B216" s="34">
        <v>205</v>
      </c>
      <c r="C216" s="34" t="s">
        <v>714</v>
      </c>
      <c r="D216" s="214">
        <v>99</v>
      </c>
      <c r="E216" s="211">
        <v>101</v>
      </c>
    </row>
    <row r="217" spans="2:5">
      <c r="B217" s="34">
        <v>206</v>
      </c>
      <c r="C217" s="34" t="s">
        <v>717</v>
      </c>
      <c r="D217" s="214">
        <v>62</v>
      </c>
      <c r="E217" s="211">
        <v>62</v>
      </c>
    </row>
    <row r="218" spans="2:5">
      <c r="B218" s="34">
        <v>207</v>
      </c>
      <c r="C218" s="34" t="s">
        <v>718</v>
      </c>
      <c r="D218" s="214">
        <v>50</v>
      </c>
      <c r="E218" s="211">
        <v>50</v>
      </c>
    </row>
    <row r="219" spans="2:5">
      <c r="B219" s="34">
        <v>208</v>
      </c>
      <c r="C219" s="34" t="s">
        <v>126</v>
      </c>
      <c r="D219" s="214">
        <v>120</v>
      </c>
      <c r="E219" s="211">
        <v>110</v>
      </c>
    </row>
    <row r="220" spans="2:5">
      <c r="B220" s="34">
        <v>209</v>
      </c>
      <c r="C220" s="34" t="s">
        <v>719</v>
      </c>
      <c r="D220" s="214">
        <v>105</v>
      </c>
      <c r="E220" s="211">
        <v>95</v>
      </c>
    </row>
    <row r="221" spans="2:5">
      <c r="B221" s="34">
        <v>210</v>
      </c>
      <c r="C221" s="34" t="s">
        <v>128</v>
      </c>
      <c r="D221" s="214">
        <v>46</v>
      </c>
      <c r="E221" s="211">
        <v>46</v>
      </c>
    </row>
    <row r="222" spans="2:5">
      <c r="B222" s="34">
        <v>211</v>
      </c>
      <c r="C222" s="34" t="s">
        <v>692</v>
      </c>
      <c r="D222" s="214">
        <v>72</v>
      </c>
      <c r="E222" s="211">
        <v>72</v>
      </c>
    </row>
    <row r="223" spans="2:5">
      <c r="B223" s="34">
        <v>212</v>
      </c>
      <c r="C223" s="34" t="s">
        <v>572</v>
      </c>
      <c r="D223" s="214">
        <v>86</v>
      </c>
      <c r="E223" s="211">
        <v>80</v>
      </c>
    </row>
    <row r="224" spans="2:5">
      <c r="B224" s="34">
        <v>213</v>
      </c>
      <c r="C224" s="34" t="s">
        <v>721</v>
      </c>
      <c r="D224" s="214">
        <v>118</v>
      </c>
      <c r="E224" s="211">
        <v>106</v>
      </c>
    </row>
    <row r="225" spans="2:5">
      <c r="B225" s="34">
        <v>214</v>
      </c>
      <c r="C225" s="34" t="s">
        <v>720</v>
      </c>
      <c r="D225" s="214">
        <v>105</v>
      </c>
      <c r="E225" s="211">
        <v>110</v>
      </c>
    </row>
    <row r="226" spans="2:5">
      <c r="B226" s="34">
        <v>215</v>
      </c>
      <c r="C226" s="34" t="s">
        <v>722</v>
      </c>
      <c r="D226" s="214">
        <v>117</v>
      </c>
      <c r="E226" s="211">
        <v>110</v>
      </c>
    </row>
    <row r="227" spans="2:5">
      <c r="B227" s="34">
        <v>216</v>
      </c>
      <c r="C227" s="34" t="s">
        <v>129</v>
      </c>
      <c r="D227" s="214">
        <v>68</v>
      </c>
      <c r="E227" s="211">
        <v>68</v>
      </c>
    </row>
    <row r="228" spans="2:5">
      <c r="B228" s="34">
        <v>217</v>
      </c>
      <c r="C228" s="34" t="s">
        <v>693</v>
      </c>
      <c r="D228" s="214">
        <v>66</v>
      </c>
      <c r="E228" s="211">
        <v>71</v>
      </c>
    </row>
    <row r="229" spans="2:5">
      <c r="B229" s="34">
        <v>218</v>
      </c>
      <c r="C229" s="34" t="s">
        <v>130</v>
      </c>
      <c r="D229" s="214">
        <v>102</v>
      </c>
      <c r="E229" s="211">
        <v>89</v>
      </c>
    </row>
    <row r="230" spans="2:5">
      <c r="B230" s="34">
        <v>219</v>
      </c>
      <c r="C230" s="34" t="s">
        <v>131</v>
      </c>
      <c r="D230" s="214">
        <v>55</v>
      </c>
      <c r="E230" s="211">
        <v>95</v>
      </c>
    </row>
    <row r="231" spans="2:5">
      <c r="B231" s="34">
        <v>220</v>
      </c>
      <c r="C231" s="34" t="s">
        <v>133</v>
      </c>
      <c r="D231" s="214">
        <v>61</v>
      </c>
      <c r="E231" s="211">
        <v>61</v>
      </c>
    </row>
    <row r="232" spans="2:5">
      <c r="B232" s="34">
        <v>221</v>
      </c>
      <c r="C232" s="34" t="s">
        <v>619</v>
      </c>
      <c r="D232" s="214">
        <v>105</v>
      </c>
      <c r="E232" s="211">
        <v>93</v>
      </c>
    </row>
    <row r="233" spans="2:5">
      <c r="B233" s="34">
        <v>222</v>
      </c>
      <c r="C233" s="34" t="s">
        <v>723</v>
      </c>
      <c r="D233" s="214">
        <v>71</v>
      </c>
      <c r="E233" s="211">
        <v>74</v>
      </c>
    </row>
    <row r="234" spans="2:5">
      <c r="B234" s="34">
        <v>223</v>
      </c>
      <c r="C234" s="34" t="s">
        <v>724</v>
      </c>
      <c r="D234" s="214">
        <v>93</v>
      </c>
      <c r="E234" s="211">
        <v>93</v>
      </c>
    </row>
    <row r="235" spans="2:5">
      <c r="B235" s="34">
        <v>224</v>
      </c>
      <c r="C235" s="34" t="s">
        <v>664</v>
      </c>
      <c r="D235" s="214">
        <v>70</v>
      </c>
      <c r="E235" s="211">
        <v>60</v>
      </c>
    </row>
    <row r="236" spans="2:5">
      <c r="B236" s="34">
        <v>225</v>
      </c>
      <c r="C236" s="34" t="s">
        <v>136</v>
      </c>
      <c r="D236" s="214">
        <v>54</v>
      </c>
      <c r="E236" s="211">
        <v>77</v>
      </c>
    </row>
    <row r="237" spans="2:5">
      <c r="B237" s="34">
        <v>226</v>
      </c>
      <c r="C237" s="34" t="s">
        <v>137</v>
      </c>
      <c r="D237" s="214">
        <v>91</v>
      </c>
      <c r="E237" s="211">
        <v>71</v>
      </c>
    </row>
  </sheetData>
  <sheetProtection algorithmName="SHA-512" hashValue="9AjzIAX0ZBJB4+bbgftgdBPFHFllDP6uS7c2o7hG8voeVRqNgru2gPDhULXsqJyzrLgQGMwk4efEKGnryTypbg==" saltValue="B5AXijlerihyLBVPH+JKkQ==" spinCount="100000" sheet="1" objects="1" scenarios="1"/>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8C08C-EA3E-4F07-9E87-95A79798A338}">
  <sheetPr>
    <tabColor theme="8" tint="0.79998168889431442"/>
    <pageSetUpPr autoPageBreaks="0" fitToPage="1"/>
  </sheetPr>
  <dimension ref="A1:JK219"/>
  <sheetViews>
    <sheetView showGridLines="0" showRowColHeaders="0" workbookViewId="0"/>
  </sheetViews>
  <sheetFormatPr defaultColWidth="5.7109375" defaultRowHeight="20.100000000000001" customHeight="1"/>
  <cols>
    <col min="1" max="1" width="5.7109375" style="57" customWidth="1"/>
    <col min="2" max="2" width="22.85546875" style="57" customWidth="1"/>
    <col min="3" max="3" width="18.5703125" style="57" customWidth="1"/>
    <col min="4" max="4" width="22.85546875" style="57" customWidth="1"/>
    <col min="5" max="5" width="18.5703125" style="57" customWidth="1"/>
    <col min="6" max="6" width="25.7109375" style="57" customWidth="1"/>
    <col min="7" max="9" width="5.7109375" style="57" customWidth="1"/>
    <col min="10" max="10" width="8.42578125" style="57" customWidth="1"/>
    <col min="11" max="16384" width="5.71093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138.75" customHeight="1">
      <c r="A2" s="54"/>
      <c r="B2" s="254">
        <f ca="1">TODAY()</f>
        <v>46092</v>
      </c>
      <c r="C2" s="254"/>
      <c r="D2" s="254"/>
      <c r="E2" s="254"/>
      <c r="F2" s="254"/>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47" t="s">
        <v>546</v>
      </c>
      <c r="C4" s="247"/>
      <c r="D4" s="247"/>
      <c r="E4" s="247"/>
      <c r="F4" s="247"/>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F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141" t="s">
        <v>526</v>
      </c>
      <c r="C17" s="56"/>
      <c r="D17" s="56"/>
      <c r="E17" s="56"/>
      <c r="F17" s="56"/>
      <c r="G17" s="54"/>
      <c r="H17" s="54"/>
      <c r="I17" s="54"/>
      <c r="J17" s="54"/>
      <c r="K17" s="54"/>
      <c r="L17" s="54"/>
      <c r="M17" s="54"/>
      <c r="N17" s="54"/>
      <c r="O17" s="54"/>
      <c r="P17" s="54"/>
      <c r="Q17" s="54"/>
      <c r="R17" s="54"/>
      <c r="S17" s="54"/>
      <c r="T17" s="54"/>
      <c r="U17" s="54"/>
      <c r="V17" s="54"/>
      <c r="W17" s="54"/>
      <c r="X17" s="54"/>
      <c r="Y17" s="54"/>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row>
    <row r="18" spans="1:271" ht="20.100000000000001" customHeight="1">
      <c r="A18" s="54"/>
      <c r="B18" s="161" t="s">
        <v>527</v>
      </c>
      <c r="C18" s="62"/>
      <c r="D18" s="84"/>
      <c r="E18" s="64"/>
      <c r="F18" s="61"/>
      <c r="G18" s="54"/>
      <c r="H18" s="54"/>
      <c r="I18" s="54"/>
      <c r="J18" s="54"/>
      <c r="K18" s="54"/>
      <c r="L18" s="54"/>
      <c r="M18" s="54"/>
      <c r="N18" s="54"/>
      <c r="O18" s="54"/>
      <c r="P18" s="54"/>
      <c r="Q18" s="54"/>
      <c r="R18" s="54"/>
      <c r="S18" s="54"/>
      <c r="T18" s="54"/>
      <c r="U18" s="54"/>
      <c r="V18" s="54"/>
      <c r="W18" s="54"/>
      <c r="X18" s="54"/>
      <c r="Y18" s="54"/>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row>
    <row r="19" spans="1:271" ht="20.100000000000001" customHeight="1">
      <c r="A19" s="54"/>
      <c r="C19" s="56"/>
      <c r="D19" s="56"/>
      <c r="E19" s="56"/>
      <c r="F19" s="56"/>
      <c r="G19" s="54"/>
      <c r="H19" s="54"/>
      <c r="I19" s="54"/>
      <c r="J19" s="54"/>
      <c r="K19" s="54"/>
      <c r="L19" s="54"/>
      <c r="M19" s="54"/>
      <c r="N19" s="54"/>
      <c r="O19" s="54"/>
      <c r="P19" s="54"/>
      <c r="Q19" s="54"/>
      <c r="R19" s="54"/>
      <c r="S19" s="54"/>
      <c r="T19" s="54"/>
      <c r="U19" s="54"/>
      <c r="V19" s="54"/>
      <c r="W19" s="54"/>
      <c r="X19" s="54"/>
      <c r="Y19" s="54"/>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row>
    <row r="20" spans="1:271" ht="20.100000000000001" customHeight="1" thickBot="1">
      <c r="A20" s="54"/>
      <c r="C20" s="56"/>
      <c r="D20" s="56"/>
      <c r="E20" s="56"/>
      <c r="F20" s="56"/>
      <c r="G20" s="54"/>
      <c r="H20" s="54"/>
      <c r="I20" s="54"/>
      <c r="J20" s="54"/>
      <c r="K20" s="54"/>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162" t="s">
        <v>529</v>
      </c>
      <c r="C21" s="72"/>
      <c r="D21" s="72"/>
      <c r="E21" s="72"/>
      <c r="F21" s="147" t="s">
        <v>530</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thickTop="1">
      <c r="A22" s="54"/>
      <c r="B22" s="78"/>
      <c r="C22" s="78"/>
      <c r="D22" s="78"/>
      <c r="E22" s="78"/>
      <c r="F22" s="78"/>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1.25">
      <c r="A23" s="54"/>
      <c r="B23" s="159" t="s">
        <v>531</v>
      </c>
      <c r="C23" s="74"/>
      <c r="D23" s="74"/>
      <c r="E23" s="74"/>
      <c r="F23" s="74"/>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1.25">
      <c r="A24" s="54"/>
      <c r="B24" s="159" t="s">
        <v>532</v>
      </c>
      <c r="C24" s="72"/>
      <c r="D24" s="72"/>
      <c r="E24" s="72"/>
      <c r="F24" s="72"/>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1.25">
      <c r="A25" s="54"/>
      <c r="B25" s="78"/>
      <c r="C25" s="78"/>
      <c r="D25" s="78"/>
      <c r="E25" s="78"/>
      <c r="F25" s="163"/>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48" t="s">
        <v>730</v>
      </c>
      <c r="C26" s="249"/>
      <c r="D26" s="249"/>
      <c r="E26" s="249"/>
      <c r="F26" s="164" t="s">
        <v>523</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50"/>
      <c r="C27" s="251"/>
      <c r="D27" s="251"/>
      <c r="E27" s="251"/>
      <c r="F27" s="164" t="s">
        <v>524</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row>
    <row r="35" spans="1:271" ht="20.100000000000001"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84"/>
      <c r="D39" s="8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84"/>
      <c r="D48" s="8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sheetData>
  <sheetProtection algorithmName="SHA-512" hashValue="yuoYVaK+UWVxTN7HVn2/u7g9RDDYy2TenGIMfX2KnN8DZQhgEAQgC2lpDili/9Dy66aShB0YNrNohGiC+g5mhA==" saltValue="x1nU7lDpfGoPAOiGGJen4Q==" spinCount="100000" sheet="1" objects="1" scenarios="1"/>
  <mergeCells count="3">
    <mergeCell ref="B2:F2"/>
    <mergeCell ref="B4:F4"/>
    <mergeCell ref="B26:E27"/>
  </mergeCells>
  <hyperlinks>
    <hyperlink ref="B18" location="'1FRB'!A1" tooltip="Calculez-le vous-même !" display="} Cliquez ici" xr:uid="{6DCADA8B-1543-49BF-81C5-B040B5056FF0}"/>
    <hyperlink ref="F21" r:id="rId1" tooltip="Contactez la rédaction" xr:uid="{4F1FDEB1-FE1D-4112-9215-2E23A4877AF1}"/>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D6906-850B-4C09-A1AD-E29B6A9C031C}">
  <sheetPr>
    <tabColor theme="8" tint="0.79998168889431442"/>
    <pageSetUpPr autoPageBreaks="0"/>
  </sheetPr>
  <dimension ref="A1:M44"/>
  <sheetViews>
    <sheetView showGridLines="0" showRowColHeaders="0" zoomScaleNormal="100" workbookViewId="0"/>
  </sheetViews>
  <sheetFormatPr defaultColWidth="5.7109375" defaultRowHeight="15.95" customHeight="1"/>
  <cols>
    <col min="1" max="1" width="5.7109375" style="16" customWidth="1"/>
    <col min="2" max="2" width="48.42578125" style="16" customWidth="1"/>
    <col min="3" max="3" width="19.5703125" style="16" customWidth="1"/>
    <col min="4" max="5" width="22.140625" style="16" customWidth="1"/>
    <col min="6" max="6" width="5.7109375" style="16"/>
    <col min="7" max="9" width="5.7109375" style="16" customWidth="1"/>
    <col min="10" max="12" width="5.7109375" style="16"/>
    <col min="13" max="14" width="10.85546875" style="16" bestFit="1" customWidth="1"/>
    <col min="15" max="16384" width="5.7109375" style="16"/>
  </cols>
  <sheetData>
    <row r="1" spans="2:13" customFormat="1" ht="15.95" customHeight="1" thickBot="1">
      <c r="G1" s="2"/>
      <c r="H1" s="6"/>
      <c r="I1" s="7"/>
      <c r="J1" s="8"/>
    </row>
    <row r="2" spans="2:13" ht="30" customHeight="1" thickBot="1">
      <c r="B2" s="252" t="s">
        <v>547</v>
      </c>
      <c r="C2" s="252"/>
      <c r="D2" s="252"/>
      <c r="E2" s="252"/>
      <c r="F2" s="5"/>
      <c r="G2" s="20" t="s">
        <v>181</v>
      </c>
      <c r="H2" s="49"/>
      <c r="I2" s="49"/>
      <c r="J2" s="23" t="s">
        <v>184</v>
      </c>
    </row>
    <row r="3" spans="2:13" ht="15.95" customHeight="1">
      <c r="G3" s="97"/>
      <c r="H3" s="97"/>
      <c r="I3" s="97"/>
      <c r="J3" s="98"/>
      <c r="M3" s="31"/>
    </row>
    <row r="4" spans="2:13" ht="15.95" customHeight="1">
      <c r="B4" s="253" t="s">
        <v>736</v>
      </c>
      <c r="C4" s="253"/>
      <c r="D4" s="253"/>
      <c r="E4" s="253"/>
      <c r="G4" s="100"/>
      <c r="H4" s="100"/>
      <c r="I4" s="100"/>
      <c r="J4" s="96"/>
    </row>
    <row r="5" spans="2:13" ht="15.95" customHeight="1">
      <c r="G5" s="100"/>
      <c r="H5" s="100"/>
      <c r="I5" s="100"/>
      <c r="J5" s="96"/>
    </row>
    <row r="6" spans="2:13" ht="18" customHeight="1">
      <c r="B6" s="193" t="s">
        <v>548</v>
      </c>
      <c r="C6" s="110"/>
      <c r="E6" s="198">
        <f ca="1">TODAY()</f>
        <v>46092</v>
      </c>
      <c r="G6" s="99"/>
      <c r="H6" s="100"/>
      <c r="I6" s="100"/>
      <c r="J6" s="96"/>
    </row>
    <row r="7" spans="2:13" ht="18" customHeight="1">
      <c r="B7" s="110"/>
      <c r="C7" s="110"/>
      <c r="D7" s="110"/>
      <c r="E7" s="110"/>
      <c r="G7" s="187"/>
      <c r="H7" s="187"/>
      <c r="I7" s="187"/>
      <c r="J7" s="188"/>
    </row>
    <row r="8" spans="2:13" ht="27" customHeight="1">
      <c r="B8" s="17"/>
      <c r="C8" s="110"/>
      <c r="D8" s="18"/>
      <c r="E8" s="18"/>
      <c r="G8" s="187"/>
      <c r="H8" s="187"/>
      <c r="I8" s="187" t="b">
        <v>1</v>
      </c>
      <c r="J8" s="188"/>
    </row>
    <row r="9" spans="2:13" ht="18" customHeight="1">
      <c r="B9" s="150" t="s">
        <v>188</v>
      </c>
      <c r="C9" s="110"/>
      <c r="D9" s="94"/>
      <c r="E9" s="151">
        <f ca="1">+E6+G9</f>
        <v>46092</v>
      </c>
      <c r="G9" s="189">
        <v>0</v>
      </c>
      <c r="H9" s="187">
        <f>+calcFRB!D2</f>
        <v>5</v>
      </c>
      <c r="I9" s="189" t="b">
        <v>0</v>
      </c>
      <c r="J9" s="222">
        <f ca="1">IF(E6&lt;DATE(2025,8,1),3,4)</f>
        <v>4</v>
      </c>
    </row>
    <row r="10" spans="2:13" ht="18" customHeight="1">
      <c r="B10" s="150" t="s">
        <v>189</v>
      </c>
      <c r="C10" s="110"/>
      <c r="D10" s="94"/>
      <c r="E10" s="151">
        <f ca="1">+E9+IF(AND(I10=TRUE,H10&gt;1),G10,0)</f>
        <v>46092</v>
      </c>
      <c r="G10" s="189">
        <v>0</v>
      </c>
      <c r="H10" s="187">
        <f>+calcFRB!D3</f>
        <v>10</v>
      </c>
      <c r="I10" s="189" t="b">
        <v>0</v>
      </c>
      <c r="J10" s="222">
        <f ca="1">IF(E9&lt;DATE(2025,8,1),3,4)</f>
        <v>4</v>
      </c>
    </row>
    <row r="11" spans="2:13" ht="18" customHeight="1">
      <c r="B11" s="150" t="s">
        <v>190</v>
      </c>
      <c r="C11" s="110"/>
      <c r="D11" s="94"/>
      <c r="E11" s="151">
        <f ca="1">+E10+IF(AND(I11=TRUE,H11&gt;1),G11,0)</f>
        <v>46092</v>
      </c>
      <c r="G11" s="189">
        <v>0</v>
      </c>
      <c r="H11" s="187">
        <f>+calcFRB!D4</f>
        <v>15</v>
      </c>
      <c r="I11" s="189" t="b">
        <v>0</v>
      </c>
      <c r="J11" s="222">
        <f ca="1">IF(E10&lt;DATE(2025,8,1),3,4)</f>
        <v>4</v>
      </c>
    </row>
    <row r="12" spans="2:13" ht="18" customHeight="1">
      <c r="B12" s="150" t="s">
        <v>191</v>
      </c>
      <c r="C12" s="110"/>
      <c r="D12" s="94"/>
      <c r="E12" s="151">
        <f ca="1">+E11+IF(AND(I12=TRUE,H12&gt;1),G12,0)</f>
        <v>46092</v>
      </c>
      <c r="G12" s="189">
        <v>0</v>
      </c>
      <c r="H12" s="187">
        <f>+calcFRB!D5</f>
        <v>20</v>
      </c>
      <c r="I12" s="189" t="b">
        <v>0</v>
      </c>
      <c r="J12" s="222">
        <f ca="1">IF(E11&lt;DATE(2025,8,1),3,4)</f>
        <v>4</v>
      </c>
    </row>
    <row r="13" spans="2:13" ht="15.95" customHeight="1">
      <c r="G13" s="187"/>
      <c r="H13" s="187"/>
      <c r="I13" s="187"/>
      <c r="J13" s="188"/>
    </row>
    <row r="14" spans="2:13" ht="15.95" customHeight="1">
      <c r="E14" s="130"/>
      <c r="G14" s="100"/>
      <c r="H14" s="100"/>
      <c r="I14" s="100"/>
      <c r="J14" s="96"/>
    </row>
    <row r="15" spans="2:13" ht="15.95" customHeight="1">
      <c r="B15" s="153" t="s">
        <v>549</v>
      </c>
      <c r="C15" s="111" t="s">
        <v>550</v>
      </c>
      <c r="D15" s="111" t="s">
        <v>551</v>
      </c>
      <c r="E15" s="111" t="s">
        <v>552</v>
      </c>
      <c r="G15" s="96"/>
      <c r="H15" s="96"/>
      <c r="I15" s="96"/>
      <c r="J15" s="96"/>
    </row>
    <row r="16" spans="2:13" ht="15.95" customHeight="1">
      <c r="B16" s="112" t="str">
        <f>IF(H9=1,"","Forfait pour "&amp;VLOOKUP(H9,calcFRB!$B$12:$E$237,2)&amp;"")</f>
        <v>Forfait pour American Samoa</v>
      </c>
      <c r="C16" s="113">
        <f ca="1">IF(D16=0,0,I9*(G9+1))</f>
        <v>0</v>
      </c>
      <c r="D16" s="114">
        <f ca="1">VLOOKUP(H9,calcFRB!$B$12:$E$237,J9)*I9</f>
        <v>0</v>
      </c>
      <c r="E16" s="114">
        <f ca="1">+C16*D16</f>
        <v>0</v>
      </c>
      <c r="G16" s="96"/>
      <c r="H16" s="96"/>
      <c r="I16" s="96"/>
      <c r="J16" s="96"/>
    </row>
    <row r="17" spans="2:13" ht="15.95" customHeight="1">
      <c r="B17" s="112" t="str">
        <f>IF(H10=1,"","Forfait pour "&amp;VLOOKUP(H10,calcFRB!$B$12:$E$237,2)&amp;"")</f>
        <v>Forfait pour Argentina</v>
      </c>
      <c r="C17" s="113">
        <f ca="1">MAX(0,I10*(E10-E9))</f>
        <v>0</v>
      </c>
      <c r="D17" s="114">
        <f ca="1">VLOOKUP(H10,calcFRB!$B$12:$E$237,J10)*I10</f>
        <v>0</v>
      </c>
      <c r="E17" s="114">
        <f ca="1">+C17*D17</f>
        <v>0</v>
      </c>
      <c r="G17" s="96"/>
      <c r="H17" s="96"/>
      <c r="I17" s="96"/>
      <c r="J17" s="96"/>
    </row>
    <row r="18" spans="2:13" ht="15.95" customHeight="1">
      <c r="B18" s="112" t="str">
        <f>IF(H11=1,"","Forfait pour "&amp;VLOOKUP(H11,calcFRB!$B$12:$E$237,2)&amp;"")</f>
        <v>Forfait pour Azerbaijan</v>
      </c>
      <c r="C18" s="113">
        <f ca="1">MAX(0,I11*(E11-E10))</f>
        <v>0</v>
      </c>
      <c r="D18" s="114">
        <f ca="1">VLOOKUP(H11,calcFRB!$B$12:$E$237,J11)*I11</f>
        <v>0</v>
      </c>
      <c r="E18" s="114">
        <f ca="1">+C18*D18</f>
        <v>0</v>
      </c>
      <c r="G18" s="96"/>
      <c r="H18" s="96"/>
      <c r="I18" s="96"/>
      <c r="J18" s="96"/>
    </row>
    <row r="19" spans="2:13" ht="15.95" customHeight="1">
      <c r="B19" s="112" t="str">
        <f>IF(H12=1,"","Forfait pour "&amp;VLOOKUP(H12,calcFRB!$B$12:$E$237,2)&amp;"")</f>
        <v>Forfait pour Belarus</v>
      </c>
      <c r="C19" s="113">
        <f ca="1">MAX(0,I12*(E12-E11))</f>
        <v>0</v>
      </c>
      <c r="D19" s="114">
        <f ca="1">VLOOKUP(H12,calcFRB!$B$12:$E$237,J12)*I12</f>
        <v>0</v>
      </c>
      <c r="E19" s="114">
        <f ca="1">+C19*D19</f>
        <v>0</v>
      </c>
      <c r="G19" s="96"/>
      <c r="H19" s="96"/>
      <c r="I19" s="96"/>
      <c r="J19" s="96"/>
    </row>
    <row r="20" spans="2:13" ht="15.95" customHeight="1">
      <c r="B20" s="102" t="s">
        <v>559</v>
      </c>
      <c r="C20" s="185">
        <f ca="1">SUM(C16:C19)</f>
        <v>0</v>
      </c>
      <c r="D20" s="104"/>
      <c r="E20" s="104">
        <f ca="1">SUM(E16:E19)</f>
        <v>0</v>
      </c>
      <c r="G20" s="96"/>
      <c r="H20" s="96"/>
      <c r="I20" s="96"/>
      <c r="J20" s="96"/>
    </row>
    <row r="21" spans="2:13" ht="15.95" customHeight="1">
      <c r="C21" s="131"/>
      <c r="D21" s="131"/>
      <c r="G21" s="96"/>
      <c r="H21" s="96"/>
      <c r="I21" s="96"/>
      <c r="J21" s="96"/>
    </row>
    <row r="22" spans="2:13" ht="15.95" customHeight="1">
      <c r="C22" s="32"/>
      <c r="D22" s="32"/>
      <c r="E22" s="32"/>
      <c r="G22" s="96"/>
      <c r="H22" s="96"/>
      <c r="I22" s="96"/>
      <c r="J22" s="96"/>
    </row>
    <row r="23" spans="2:13" ht="15.95" customHeight="1">
      <c r="B23" s="154" t="s">
        <v>553</v>
      </c>
      <c r="C23" s="115"/>
      <c r="D23" s="111" t="s">
        <v>554</v>
      </c>
      <c r="E23" s="111" t="s">
        <v>555</v>
      </c>
      <c r="F23" s="116"/>
      <c r="G23" s="186" t="s">
        <v>199</v>
      </c>
      <c r="H23" s="96"/>
      <c r="I23" s="96"/>
      <c r="J23" s="96"/>
      <c r="M23" s="28"/>
    </row>
    <row r="24" spans="2:13" ht="15.95" customHeight="1">
      <c r="B24" s="117" t="str">
        <f>IF(H9=1,"","Nombre de repas: "&amp;VLOOKUP(H9,calcFRB!$B$12:$E$237,2)&amp;"")</f>
        <v>Nombre de repas: American Samoa</v>
      </c>
      <c r="C24" s="118"/>
      <c r="D24" s="152"/>
      <c r="E24" s="152"/>
      <c r="G24" s="190">
        <f>D24*$D$28+E24*$E$28</f>
        <v>0</v>
      </c>
      <c r="H24" s="187"/>
      <c r="I24" s="96"/>
      <c r="J24" s="96"/>
    </row>
    <row r="25" spans="2:13" ht="15.95" customHeight="1">
      <c r="B25" s="117" t="str">
        <f>IF(H10=1,"","Nombre de repas: "&amp;VLOOKUP(H10,calcFRB!$B$12:$E$237,2)&amp;"")</f>
        <v>Nombre de repas: Argentina</v>
      </c>
      <c r="C25" s="118"/>
      <c r="D25" s="152"/>
      <c r="E25" s="152"/>
      <c r="G25" s="190">
        <f>D25*$D$28+E25*$E$28</f>
        <v>0</v>
      </c>
      <c r="H25" s="187"/>
      <c r="I25" s="96"/>
      <c r="J25" s="96"/>
    </row>
    <row r="26" spans="2:13" ht="15.95" customHeight="1">
      <c r="B26" s="117" t="str">
        <f>IF(H11=1,"","Nombre de repas: "&amp;VLOOKUP(H11,calcFRB!$B$12:$E$237,2)&amp;"")</f>
        <v>Nombre de repas: Azerbaijan</v>
      </c>
      <c r="C26" s="118"/>
      <c r="D26" s="152"/>
      <c r="E26" s="152"/>
      <c r="G26" s="190">
        <f>D26*$D$28+E26*$E$28</f>
        <v>0</v>
      </c>
      <c r="H26" s="187"/>
      <c r="I26" s="96"/>
      <c r="J26" s="96"/>
    </row>
    <row r="27" spans="2:13" ht="15.95" customHeight="1">
      <c r="B27" s="117" t="str">
        <f>IF(H12=1,"","Nombre de repas: "&amp;VLOOKUP(H12,calcFRB!$B$12:$E$237,2)&amp;"")</f>
        <v>Nombre de repas: Belarus</v>
      </c>
      <c r="C27" s="118"/>
      <c r="D27" s="152"/>
      <c r="E27" s="152"/>
      <c r="G27" s="190">
        <f>D27*$D$28+E27*$E$28</f>
        <v>0</v>
      </c>
      <c r="H27" s="187"/>
      <c r="I27" s="96"/>
      <c r="J27" s="96"/>
    </row>
    <row r="28" spans="2:13" ht="15.95" customHeight="1">
      <c r="B28" s="237" t="s">
        <v>556</v>
      </c>
      <c r="C28" s="238"/>
      <c r="D28" s="105">
        <v>0.35</v>
      </c>
      <c r="E28" s="105">
        <v>0.45</v>
      </c>
      <c r="G28" s="187"/>
      <c r="H28" s="187"/>
      <c r="I28" s="96"/>
      <c r="J28" s="96"/>
    </row>
    <row r="29" spans="2:13" ht="15.95" customHeight="1">
      <c r="B29" s="117" t="str">
        <f>IF(H9=1,"","Correction pour "&amp;VLOOKUP(H9,calcFRB!$B$12:$E$237,2)&amp;"")</f>
        <v>Correction pour American Samoa</v>
      </c>
      <c r="C29" s="118"/>
      <c r="D29" s="119">
        <f t="shared" ref="D29:D32" ca="1" si="0">-$D16*D24*D$28</f>
        <v>0</v>
      </c>
      <c r="E29" s="119">
        <f ca="1">-$D16*E24*E$28</f>
        <v>0</v>
      </c>
      <c r="G29" s="96"/>
      <c r="H29" s="96"/>
      <c r="I29" s="96"/>
      <c r="J29" s="96"/>
    </row>
    <row r="30" spans="2:13" ht="15.95" customHeight="1">
      <c r="B30" s="117" t="str">
        <f>IF(H10=1,"","Correction pour "&amp;VLOOKUP(H10,calcFRB!$B$12:$E$237,2)&amp;"")</f>
        <v>Correction pour Argentina</v>
      </c>
      <c r="C30" s="118"/>
      <c r="D30" s="119">
        <f t="shared" ca="1" si="0"/>
        <v>0</v>
      </c>
      <c r="E30" s="119">
        <f ca="1">-$D17*E25*E$28</f>
        <v>0</v>
      </c>
      <c r="G30" s="96"/>
      <c r="H30" s="96"/>
      <c r="I30" s="96"/>
      <c r="J30" s="96"/>
    </row>
    <row r="31" spans="2:13" ht="15.95" customHeight="1">
      <c r="B31" s="117" t="str">
        <f>IF(H11=1,"","Correction pour "&amp;VLOOKUP(H11,calcFRB!$B$12:$E$237,2)&amp;"")</f>
        <v>Correction pour Azerbaijan</v>
      </c>
      <c r="C31" s="118"/>
      <c r="D31" s="119">
        <f t="shared" ca="1" si="0"/>
        <v>0</v>
      </c>
      <c r="E31" s="119">
        <f ca="1">-$D18*E26*E$28</f>
        <v>0</v>
      </c>
      <c r="G31" s="96"/>
      <c r="H31" s="96"/>
      <c r="I31" s="96"/>
      <c r="J31" s="96"/>
    </row>
    <row r="32" spans="2:13" ht="15.95" customHeight="1">
      <c r="B32" s="117" t="str">
        <f>IF(H12=1,"","Correction pour "&amp;VLOOKUP(H12,calcFRB!$B$12:$E$237,2)&amp;"")</f>
        <v>Correction pour Belarus</v>
      </c>
      <c r="C32" s="118"/>
      <c r="D32" s="119">
        <f t="shared" ca="1" si="0"/>
        <v>0</v>
      </c>
      <c r="E32" s="119">
        <f ca="1">-$D19*E27*E$28</f>
        <v>0</v>
      </c>
      <c r="G32" s="96"/>
      <c r="H32" s="96"/>
      <c r="I32" s="96"/>
      <c r="J32" s="96"/>
    </row>
    <row r="33" spans="1:10" ht="15.95" customHeight="1">
      <c r="B33" s="107" t="s">
        <v>557</v>
      </c>
      <c r="C33" s="106"/>
      <c r="D33" s="108">
        <f ca="1">SUM(D29:D32)</f>
        <v>0</v>
      </c>
      <c r="E33" s="108">
        <f ca="1">SUM(E29:E32)</f>
        <v>0</v>
      </c>
      <c r="G33" s="96"/>
      <c r="H33" s="96"/>
      <c r="I33" s="96"/>
      <c r="J33" s="96"/>
    </row>
    <row r="34" spans="1:10" ht="15.95" customHeight="1">
      <c r="D34" s="120"/>
      <c r="E34" s="120"/>
      <c r="G34" s="96"/>
      <c r="H34" s="96"/>
      <c r="I34" s="96"/>
      <c r="J34" s="96"/>
    </row>
    <row r="35" spans="1:10" ht="15.95" customHeight="1">
      <c r="D35" s="120"/>
      <c r="E35" s="120"/>
      <c r="G35" s="96"/>
      <c r="H35" s="96"/>
      <c r="I35" s="96"/>
      <c r="J35" s="96"/>
    </row>
    <row r="36" spans="1:10" ht="15.95" customHeight="1">
      <c r="B36" s="194" t="s">
        <v>558</v>
      </c>
      <c r="C36" s="115"/>
      <c r="D36" s="115"/>
      <c r="E36" s="111" t="s">
        <v>552</v>
      </c>
      <c r="G36" s="191" t="s">
        <v>511</v>
      </c>
      <c r="H36" s="121"/>
      <c r="I36" s="96"/>
      <c r="J36" s="96"/>
    </row>
    <row r="37" spans="1:10" ht="15.95" customHeight="1">
      <c r="B37" s="243" t="str">
        <f>IF(H9=1,"","Indemnité nette pour "&amp;VLOOKUP(H9,calcFRB!$B$12:$E$237,2)&amp;"")</f>
        <v>Indemnité nette pour American Samoa</v>
      </c>
      <c r="C37" s="243"/>
      <c r="D37" s="243"/>
      <c r="E37" s="114">
        <f ca="1">+G37*D16</f>
        <v>0</v>
      </c>
      <c r="G37" s="192">
        <f ca="1">MAX(0,C16-G24)</f>
        <v>0</v>
      </c>
      <c r="H37" s="122"/>
      <c r="I37" s="96"/>
      <c r="J37" s="96"/>
    </row>
    <row r="38" spans="1:10" ht="15.95" customHeight="1">
      <c r="B38" s="243" t="str">
        <f>IF(H10=1,"","Indemnité nette pour "&amp;VLOOKUP(H10,calcFRB!$B$12:$E$237,2)&amp;"")</f>
        <v>Indemnité nette pour Argentina</v>
      </c>
      <c r="C38" s="243"/>
      <c r="D38" s="243"/>
      <c r="E38" s="114">
        <f ca="1">+G38*D17</f>
        <v>0</v>
      </c>
      <c r="G38" s="192">
        <f ca="1">MAX(0,C17-G25)</f>
        <v>0</v>
      </c>
      <c r="H38" s="122"/>
      <c r="I38" s="96"/>
      <c r="J38" s="96"/>
    </row>
    <row r="39" spans="1:10" ht="15.95" customHeight="1">
      <c r="B39" s="243" t="str">
        <f>IF(H11=1,"","Indemnité nette pour "&amp;VLOOKUP(H11,calcFRB!$B$12:$E$237,2)&amp;"")</f>
        <v>Indemnité nette pour Azerbaijan</v>
      </c>
      <c r="C39" s="243"/>
      <c r="D39" s="243"/>
      <c r="E39" s="114">
        <f ca="1">+G39*D18</f>
        <v>0</v>
      </c>
      <c r="G39" s="192">
        <f ca="1">MAX(0,C18-G26)</f>
        <v>0</v>
      </c>
      <c r="H39" s="122"/>
      <c r="I39" s="96"/>
      <c r="J39" s="96"/>
    </row>
    <row r="40" spans="1:10" ht="15.95" customHeight="1">
      <c r="B40" s="243" t="str">
        <f>IF(H12=1,"","Indemnité nette pour "&amp;VLOOKUP(H12,calcFRB!$B$12:$E$237,2)&amp;"")</f>
        <v>Indemnité nette pour Belarus</v>
      </c>
      <c r="C40" s="243"/>
      <c r="D40" s="243"/>
      <c r="E40" s="114">
        <f ca="1">+G40*D19</f>
        <v>0</v>
      </c>
      <c r="G40" s="192">
        <f ca="1">MAX(0,C19-G27)</f>
        <v>0</v>
      </c>
      <c r="H40" s="122"/>
      <c r="I40" s="96"/>
      <c r="J40" s="96"/>
    </row>
    <row r="41" spans="1:10" ht="15.95" customHeight="1">
      <c r="B41" s="240" t="s">
        <v>559</v>
      </c>
      <c r="C41" s="241"/>
      <c r="D41" s="242"/>
      <c r="E41" s="104">
        <f ca="1">SUM(E37:E40)</f>
        <v>0</v>
      </c>
      <c r="G41" s="123"/>
      <c r="H41" s="124"/>
      <c r="I41" s="96"/>
      <c r="J41" s="96"/>
    </row>
    <row r="42" spans="1:10" ht="15.95" customHeight="1">
      <c r="G42" s="123"/>
      <c r="H42" s="124"/>
      <c r="I42" s="96"/>
      <c r="J42" s="96"/>
    </row>
    <row r="43" spans="1:10" ht="15.95" customHeight="1">
      <c r="A43" s="125"/>
      <c r="B43" s="125"/>
      <c r="C43" s="125"/>
      <c r="D43" s="125"/>
      <c r="E43" s="125"/>
      <c r="F43" s="125"/>
      <c r="G43" s="96"/>
      <c r="H43" s="96"/>
      <c r="I43" s="96"/>
      <c r="J43" s="96"/>
    </row>
    <row r="44" spans="1:10" ht="15.95" customHeight="1">
      <c r="G44" s="31"/>
      <c r="H44" s="31"/>
      <c r="I44" s="31"/>
      <c r="J44" s="31"/>
    </row>
  </sheetData>
  <sheetProtection algorithmName="SHA-512" hashValue="0l0JdI/D2vQWwYD9p4oT08tplkt+prz68S7KhhKQKBpAHPxTdq6OeG7Qk0KBU0eJKwQ7IBVX9qL3SH8IlECCyw==" saltValue="cN1gmaeG8g3GqK2LxU+IGg==" spinCount="100000" sheet="1" objects="1" scenarios="1"/>
  <mergeCells count="8">
    <mergeCell ref="B40:D40"/>
    <mergeCell ref="B41:D41"/>
    <mergeCell ref="B2:E2"/>
    <mergeCell ref="B4:E4"/>
    <mergeCell ref="B28:C28"/>
    <mergeCell ref="B37:D37"/>
    <mergeCell ref="B38:D38"/>
    <mergeCell ref="B39:D39"/>
  </mergeCells>
  <conditionalFormatting sqref="B10:B12">
    <cfRule type="expression" dxfId="8" priority="6" stopIfTrue="1">
      <formula>$I10=FALSE</formula>
    </cfRule>
  </conditionalFormatting>
  <conditionalFormatting sqref="C17:C19">
    <cfRule type="cellIs" dxfId="7" priority="1" stopIfTrue="1" operator="equal">
      <formula>0</formula>
    </cfRule>
  </conditionalFormatting>
  <conditionalFormatting sqref="C24:C27">
    <cfRule type="cellIs" dxfId="6" priority="3" stopIfTrue="1" operator="equal">
      <formula>0</formula>
    </cfRule>
  </conditionalFormatting>
  <conditionalFormatting sqref="C29:C32">
    <cfRule type="cellIs" dxfId="5" priority="2" stopIfTrue="1" operator="equal">
      <formula>0</formula>
    </cfRule>
  </conditionalFormatting>
  <conditionalFormatting sqref="D10:D12">
    <cfRule type="expression" dxfId="4" priority="4" stopIfTrue="1">
      <formula>$I10=FALSE</formula>
    </cfRule>
  </conditionalFormatting>
  <conditionalFormatting sqref="D25:E27">
    <cfRule type="expression" dxfId="3" priority="8" stopIfTrue="1">
      <formula>$I10=FALSE</formula>
    </cfRule>
  </conditionalFormatting>
  <conditionalFormatting sqref="D30:E32">
    <cfRule type="expression" dxfId="2" priority="5" stopIfTrue="1">
      <formula>$I10=FALSE</formula>
    </cfRule>
  </conditionalFormatting>
  <conditionalFormatting sqref="E10:E12">
    <cfRule type="expression" dxfId="1" priority="7" stopIfTrue="1">
      <formula>$I10=FALSE</formula>
    </cfRule>
  </conditionalFormatting>
  <conditionalFormatting sqref="E17:E19">
    <cfRule type="cellIs" dxfId="0" priority="9" stopIfTrue="1" operator="equal">
      <formula>0</formula>
    </cfRule>
  </conditionalFormatting>
  <hyperlinks>
    <hyperlink ref="G2" location="'Home FR B'!A1" tooltip="Home" display="Ç" xr:uid="{CA54A51C-89E2-4DC2-9B58-4BC5527ADCC4}"/>
    <hyperlink ref="J2" location="'2FRB'!A1" tooltip="prochaine" display="Æ" xr:uid="{B687A0E2-8D91-49D4-B5A0-370D6BC60FB0}"/>
    <hyperlink ref="B4:E4" location="'2FRB'!A1" tooltip="Klik hier voor de landenlijst" display="Cliquez ici pour la liste des pays. Les forfaits journaliers sont valables à partir du 15.02.2023" xr:uid="{B0639171-004B-43A3-A853-EF8D2F983EF2}"/>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61" r:id="rId4" name="Scroll Bar 1">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43362" r:id="rId5" name="Drop Down 2">
              <controlPr defaultSize="0" autoLine="0" autoPict="0">
                <anchor moveWithCells="1">
                  <from>
                    <xdr:col>1</xdr:col>
                    <xdr:colOff>695325</xdr:colOff>
                    <xdr:row>8</xdr:row>
                    <xdr:rowOff>9525</xdr:rowOff>
                  </from>
                  <to>
                    <xdr:col>2</xdr:col>
                    <xdr:colOff>0</xdr:colOff>
                    <xdr:row>9</xdr:row>
                    <xdr:rowOff>9525</xdr:rowOff>
                  </to>
                </anchor>
              </controlPr>
            </control>
          </mc:Choice>
        </mc:AlternateContent>
        <mc:AlternateContent xmlns:mc="http://schemas.openxmlformats.org/markup-compatibility/2006">
          <mc:Choice Requires="x14">
            <control shapeId="143363" r:id="rId6" name="Drop Down 3">
              <controlPr defaultSize="0" autoLine="0" autoPict="0">
                <anchor moveWithCells="1">
                  <from>
                    <xdr:col>1</xdr:col>
                    <xdr:colOff>695325</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43364" r:id="rId7" name="Scroll Bar 4">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43365" r:id="rId8" name="Drop Down 5">
              <controlPr defaultSize="0" autoLine="0" autoPict="0">
                <anchor moveWithCells="1">
                  <from>
                    <xdr:col>1</xdr:col>
                    <xdr:colOff>695325</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43366" r:id="rId9" name="Scroll Bar 6">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43367" r:id="rId10" name="Drop Down 7">
              <controlPr defaultSize="0" autoLine="0" autoPict="0">
                <anchor moveWithCells="1">
                  <from>
                    <xdr:col>1</xdr:col>
                    <xdr:colOff>695325</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43368" r:id="rId11" name="Scroll Bar 8">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43369" r:id="rId12" name="Check Box 9">
              <controlPr defaultSize="0" autoFill="0" autoLine="0" autoPict="0">
                <anchor moveWithCells="1">
                  <from>
                    <xdr:col>1</xdr:col>
                    <xdr:colOff>133350</xdr:colOff>
                    <xdr:row>8</xdr:row>
                    <xdr:rowOff>219075</xdr:rowOff>
                  </from>
                  <to>
                    <xdr:col>1</xdr:col>
                    <xdr:colOff>438150</xdr:colOff>
                    <xdr:row>9</xdr:row>
                    <xdr:rowOff>209550</xdr:rowOff>
                  </to>
                </anchor>
              </controlPr>
            </control>
          </mc:Choice>
        </mc:AlternateContent>
        <mc:AlternateContent xmlns:mc="http://schemas.openxmlformats.org/markup-compatibility/2006">
          <mc:Choice Requires="x14">
            <control shapeId="143370" r:id="rId13" name="Check Box 10">
              <controlPr defaultSize="0" autoFill="0" autoLine="0" autoPict="0">
                <anchor moveWithCells="1">
                  <from>
                    <xdr:col>1</xdr:col>
                    <xdr:colOff>133350</xdr:colOff>
                    <xdr:row>11</xdr:row>
                    <xdr:rowOff>0</xdr:rowOff>
                  </from>
                  <to>
                    <xdr:col>1</xdr:col>
                    <xdr:colOff>438150</xdr:colOff>
                    <xdr:row>12</xdr:row>
                    <xdr:rowOff>0</xdr:rowOff>
                  </to>
                </anchor>
              </controlPr>
            </control>
          </mc:Choice>
        </mc:AlternateContent>
        <mc:AlternateContent xmlns:mc="http://schemas.openxmlformats.org/markup-compatibility/2006">
          <mc:Choice Requires="x14">
            <control shapeId="143371" r:id="rId14" name="Check Box 11">
              <controlPr defaultSize="0" autoFill="0" autoLine="0" autoPict="0">
                <anchor moveWithCells="1">
                  <from>
                    <xdr:col>1</xdr:col>
                    <xdr:colOff>133350</xdr:colOff>
                    <xdr:row>10</xdr:row>
                    <xdr:rowOff>0</xdr:rowOff>
                  </from>
                  <to>
                    <xdr:col>1</xdr:col>
                    <xdr:colOff>438150</xdr:colOff>
                    <xdr:row>11</xdr:row>
                    <xdr:rowOff>0</xdr:rowOff>
                  </to>
                </anchor>
              </controlPr>
            </control>
          </mc:Choice>
        </mc:AlternateContent>
        <mc:AlternateContent xmlns:mc="http://schemas.openxmlformats.org/markup-compatibility/2006">
          <mc:Choice Requires="x14">
            <control shapeId="143372" r:id="rId15" name="Check Box 12">
              <controlPr defaultSize="0" autoFill="0" autoLine="0" autoPict="0">
                <anchor moveWithCells="1">
                  <from>
                    <xdr:col>1</xdr:col>
                    <xdr:colOff>133350</xdr:colOff>
                    <xdr:row>7</xdr:row>
                    <xdr:rowOff>314325</xdr:rowOff>
                  </from>
                  <to>
                    <xdr:col>1</xdr:col>
                    <xdr:colOff>438150</xdr:colOff>
                    <xdr:row>8</xdr:row>
                    <xdr:rowOff>209550</xdr:rowOff>
                  </to>
                </anchor>
              </controlPr>
            </control>
          </mc:Choice>
        </mc:AlternateContent>
        <mc:AlternateContent xmlns:mc="http://schemas.openxmlformats.org/markup-compatibility/2006">
          <mc:Choice Requires="x14">
            <control shapeId="143373" r:id="rId16" name="Check Box 13">
              <controlPr defaultSize="0" autoFill="0" autoLine="0" autoPict="0">
                <anchor moveWithCells="1">
                  <from>
                    <xdr:col>1</xdr:col>
                    <xdr:colOff>133350</xdr:colOff>
                    <xdr:row>7</xdr:row>
                    <xdr:rowOff>38100</xdr:rowOff>
                  </from>
                  <to>
                    <xdr:col>1</xdr:col>
                    <xdr:colOff>438150</xdr:colOff>
                    <xdr:row>7</xdr:row>
                    <xdr:rowOff>276225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70E6E-64AE-4E19-9EBF-A8E0FDDF89E5}">
  <sheetPr>
    <tabColor theme="8" tint="0.79998168889431442"/>
    <pageSetUpPr autoPageBreaks="0"/>
  </sheetPr>
  <dimension ref="A1:M385"/>
  <sheetViews>
    <sheetView showGridLines="0" showRowColHeaders="0" zoomScaleNormal="100" workbookViewId="0">
      <pane ySplit="5" topLeftCell="A6" activePane="bottomLeft" state="frozenSplit"/>
      <selection activeCell="C16" sqref="C16"/>
      <selection pane="bottomLeft" activeCell="A6" sqref="A6"/>
    </sheetView>
  </sheetViews>
  <sheetFormatPr defaultColWidth="5.7109375" defaultRowHeight="12.75"/>
  <cols>
    <col min="1" max="1" width="5.7109375" style="13" customWidth="1"/>
    <col min="2" max="2" width="40.85546875" style="1" customWidth="1"/>
    <col min="3" max="4" width="35.7109375" style="1" customWidth="1"/>
    <col min="5" max="16384" width="5.7109375" style="1"/>
  </cols>
  <sheetData>
    <row r="1" spans="1:13" ht="15.95" customHeight="1" thickBot="1">
      <c r="A1" s="15"/>
      <c r="F1" s="24"/>
      <c r="G1" s="25"/>
      <c r="H1" s="25"/>
      <c r="I1" s="26"/>
    </row>
    <row r="2" spans="1:13" ht="30" customHeight="1" thickBot="1">
      <c r="B2" s="252" t="s">
        <v>547</v>
      </c>
      <c r="C2" s="252"/>
      <c r="D2" s="252"/>
      <c r="F2" s="20" t="s">
        <v>181</v>
      </c>
      <c r="G2" s="21" t="s">
        <v>199</v>
      </c>
      <c r="H2" s="23" t="s">
        <v>183</v>
      </c>
      <c r="I2" s="22" t="s">
        <v>184</v>
      </c>
      <c r="L2" s="3"/>
      <c r="M2" s="4"/>
    </row>
    <row r="3" spans="1:13" ht="15.95" customHeight="1">
      <c r="F3" s="19"/>
      <c r="G3" s="19"/>
      <c r="H3" s="19"/>
      <c r="I3" s="19"/>
    </row>
    <row r="4" spans="1:13" ht="15.95" customHeight="1">
      <c r="B4" s="155" t="s">
        <v>574</v>
      </c>
      <c r="C4" s="197"/>
      <c r="D4" s="156" t="s">
        <v>577</v>
      </c>
      <c r="F4" s="9"/>
      <c r="G4" s="9"/>
      <c r="H4" s="9"/>
      <c r="I4" s="9"/>
    </row>
    <row r="5" spans="1:13" ht="15.95" customHeight="1">
      <c r="B5" s="44" t="s">
        <v>576</v>
      </c>
      <c r="C5" s="133" t="s">
        <v>575</v>
      </c>
      <c r="D5" s="133" t="s">
        <v>729</v>
      </c>
      <c r="F5" s="9"/>
      <c r="G5" s="9"/>
      <c r="H5" s="9"/>
      <c r="I5" s="9"/>
    </row>
    <row r="6" spans="1:13" ht="15.95" customHeight="1">
      <c r="A6" s="14"/>
      <c r="B6" s="10" t="s">
        <v>201</v>
      </c>
      <c r="C6" s="11">
        <v>60</v>
      </c>
      <c r="D6" s="11">
        <v>55</v>
      </c>
      <c r="F6" s="9"/>
      <c r="G6" s="9"/>
      <c r="H6" s="9"/>
      <c r="I6" s="9"/>
    </row>
    <row r="7" spans="1:13" ht="15.95" customHeight="1">
      <c r="A7" s="14"/>
      <c r="B7" s="10" t="s">
        <v>617</v>
      </c>
      <c r="C7" s="11">
        <v>59</v>
      </c>
      <c r="D7" s="11">
        <v>65</v>
      </c>
      <c r="F7" s="9"/>
      <c r="G7" s="9"/>
      <c r="H7" s="9"/>
      <c r="I7" s="9"/>
    </row>
    <row r="8" spans="1:13" ht="15.95" customHeight="1">
      <c r="A8" s="14"/>
      <c r="B8" s="10" t="s">
        <v>618</v>
      </c>
      <c r="C8" s="11">
        <v>81</v>
      </c>
      <c r="D8" s="11">
        <v>80</v>
      </c>
      <c r="F8" s="9"/>
      <c r="G8" s="9"/>
      <c r="H8" s="9"/>
      <c r="I8" s="9"/>
    </row>
    <row r="9" spans="1:13" ht="15.95" customHeight="1">
      <c r="A9" s="14"/>
      <c r="B9" s="10" t="s">
        <v>620</v>
      </c>
      <c r="C9" s="11">
        <v>89</v>
      </c>
      <c r="D9" s="11">
        <v>79</v>
      </c>
      <c r="F9" s="9"/>
      <c r="G9" s="9"/>
      <c r="H9" s="9"/>
      <c r="I9" s="9"/>
    </row>
    <row r="10" spans="1:13" ht="15.95" customHeight="1">
      <c r="A10" s="14"/>
      <c r="B10" s="10" t="s">
        <v>204</v>
      </c>
      <c r="C10" s="11">
        <v>78</v>
      </c>
      <c r="D10" s="11">
        <v>76</v>
      </c>
      <c r="F10" s="9"/>
      <c r="G10" s="9"/>
      <c r="H10" s="9"/>
      <c r="I10" s="9"/>
    </row>
    <row r="11" spans="1:13" ht="15.95" customHeight="1">
      <c r="A11" s="14"/>
      <c r="B11" s="10" t="s">
        <v>205</v>
      </c>
      <c r="C11" s="11">
        <v>84</v>
      </c>
      <c r="D11" s="11">
        <v>84</v>
      </c>
      <c r="F11" s="9"/>
      <c r="G11" s="9"/>
      <c r="H11" s="9"/>
      <c r="I11" s="9"/>
    </row>
    <row r="12" spans="1:13" ht="15.95" customHeight="1">
      <c r="A12" s="14"/>
      <c r="B12" s="10" t="s">
        <v>156</v>
      </c>
      <c r="C12" s="11">
        <v>105</v>
      </c>
      <c r="D12" s="11">
        <v>110</v>
      </c>
      <c r="F12" s="9"/>
      <c r="G12" s="9"/>
      <c r="H12" s="9"/>
      <c r="I12" s="9"/>
    </row>
    <row r="13" spans="1:13" ht="15.95" customHeight="1">
      <c r="A13" s="14"/>
      <c r="B13" s="10" t="s">
        <v>621</v>
      </c>
      <c r="C13" s="11">
        <v>105</v>
      </c>
      <c r="D13" s="11">
        <v>95</v>
      </c>
      <c r="F13" s="9"/>
      <c r="G13" s="9"/>
      <c r="H13" s="9"/>
      <c r="I13" s="9"/>
    </row>
    <row r="14" spans="1:13" ht="15.95" customHeight="1">
      <c r="A14" s="14"/>
      <c r="B14" s="10" t="s">
        <v>622</v>
      </c>
      <c r="C14" s="11">
        <v>73</v>
      </c>
      <c r="D14" s="11">
        <v>86</v>
      </c>
      <c r="F14" s="9"/>
      <c r="G14" s="9"/>
      <c r="H14" s="9"/>
      <c r="I14" s="9"/>
    </row>
    <row r="15" spans="1:13" ht="15.95" customHeight="1">
      <c r="A15" s="14"/>
      <c r="B15" s="10" t="s">
        <v>623</v>
      </c>
      <c r="C15" s="11">
        <v>92</v>
      </c>
      <c r="D15" s="11">
        <v>92</v>
      </c>
      <c r="F15" s="9"/>
      <c r="G15" s="9"/>
      <c r="H15" s="9"/>
      <c r="I15" s="9"/>
    </row>
    <row r="16" spans="1:13" ht="15.95" customHeight="1">
      <c r="A16" s="14"/>
      <c r="B16" s="10" t="s">
        <v>157</v>
      </c>
      <c r="C16" s="11">
        <v>105</v>
      </c>
      <c r="D16" s="11">
        <v>99</v>
      </c>
      <c r="F16" s="9"/>
      <c r="G16" s="9"/>
      <c r="H16" s="9"/>
      <c r="I16" s="9"/>
    </row>
    <row r="17" spans="1:9" ht="15.95" customHeight="1">
      <c r="A17" s="14"/>
      <c r="B17" s="10" t="s">
        <v>624</v>
      </c>
      <c r="C17" s="11">
        <v>98</v>
      </c>
      <c r="D17" s="11">
        <v>101</v>
      </c>
      <c r="F17" s="9"/>
      <c r="G17" s="9"/>
      <c r="H17" s="9"/>
      <c r="I17" s="9"/>
    </row>
    <row r="18" spans="1:9" ht="15.95" customHeight="1">
      <c r="A18" s="14"/>
      <c r="B18" s="10" t="s">
        <v>694</v>
      </c>
      <c r="C18" s="11">
        <v>94</v>
      </c>
      <c r="D18" s="11">
        <v>98</v>
      </c>
      <c r="F18" s="9"/>
      <c r="G18" s="9"/>
      <c r="H18" s="9"/>
      <c r="I18" s="9"/>
    </row>
    <row r="19" spans="1:9" ht="15.95" customHeight="1">
      <c r="A19" s="14"/>
      <c r="B19" s="10" t="s">
        <v>625</v>
      </c>
      <c r="C19" s="11">
        <v>81</v>
      </c>
      <c r="D19" s="11">
        <v>81</v>
      </c>
      <c r="F19" s="9"/>
      <c r="G19" s="9"/>
      <c r="H19" s="9"/>
      <c r="I19" s="9"/>
    </row>
    <row r="20" spans="1:9" ht="15.95" customHeight="1">
      <c r="A20" s="14"/>
      <c r="B20" s="10" t="s">
        <v>160</v>
      </c>
      <c r="C20" s="11">
        <v>105</v>
      </c>
      <c r="D20" s="11">
        <v>110</v>
      </c>
      <c r="F20" s="9"/>
      <c r="G20" s="9"/>
      <c r="H20" s="9"/>
      <c r="I20" s="9"/>
    </row>
    <row r="21" spans="1:9" ht="15.95" customHeight="1">
      <c r="A21" s="14"/>
      <c r="B21" s="10" t="s">
        <v>626</v>
      </c>
      <c r="C21" s="11">
        <v>110</v>
      </c>
      <c r="D21" s="11">
        <v>83</v>
      </c>
      <c r="F21" s="9"/>
      <c r="G21" s="9"/>
      <c r="H21" s="9"/>
      <c r="I21" s="9"/>
    </row>
    <row r="22" spans="1:9" ht="15.95" customHeight="1">
      <c r="A22" s="14"/>
      <c r="B22" s="10" t="s">
        <v>162</v>
      </c>
      <c r="C22" s="11">
        <v>93</v>
      </c>
      <c r="D22" s="11">
        <v>81</v>
      </c>
      <c r="F22" s="9"/>
      <c r="G22" s="9"/>
      <c r="H22" s="9"/>
      <c r="I22" s="9"/>
    </row>
    <row r="23" spans="1:9" ht="15.95" customHeight="1">
      <c r="A23" s="14"/>
      <c r="B23" s="10" t="s">
        <v>163</v>
      </c>
      <c r="C23" s="11">
        <v>105</v>
      </c>
      <c r="D23" s="11">
        <v>107</v>
      </c>
      <c r="F23" s="9"/>
      <c r="G23" s="9"/>
      <c r="H23" s="9"/>
      <c r="I23" s="9"/>
    </row>
    <row r="24" spans="1:9" ht="15.95" customHeight="1">
      <c r="A24" s="14"/>
      <c r="B24" s="10" t="s">
        <v>208</v>
      </c>
      <c r="C24" s="11">
        <v>82</v>
      </c>
      <c r="D24" s="11">
        <v>83</v>
      </c>
      <c r="F24" s="9"/>
      <c r="G24" s="9"/>
      <c r="H24" s="9"/>
      <c r="I24" s="9"/>
    </row>
    <row r="25" spans="1:9" ht="15.95" customHeight="1">
      <c r="A25" s="14"/>
      <c r="B25" s="12" t="s">
        <v>164</v>
      </c>
      <c r="C25" s="11">
        <v>82</v>
      </c>
      <c r="D25" s="11">
        <v>65</v>
      </c>
      <c r="F25" s="9"/>
      <c r="G25" s="9"/>
      <c r="H25" s="9"/>
      <c r="I25" s="9"/>
    </row>
    <row r="26" spans="1:9" ht="15.95" customHeight="1">
      <c r="A26" s="14"/>
      <c r="B26" s="12" t="s">
        <v>165</v>
      </c>
      <c r="C26" s="11">
        <v>77</v>
      </c>
      <c r="D26" s="11">
        <v>77</v>
      </c>
      <c r="F26" s="9"/>
      <c r="G26" s="9"/>
      <c r="H26" s="9"/>
      <c r="I26" s="9"/>
    </row>
    <row r="27" spans="1:9" ht="15.95" customHeight="1">
      <c r="A27" s="14"/>
      <c r="B27" s="12" t="s">
        <v>166</v>
      </c>
      <c r="C27" s="11">
        <v>105</v>
      </c>
      <c r="D27" s="11">
        <v>89</v>
      </c>
      <c r="F27" s="9"/>
      <c r="G27" s="9"/>
      <c r="H27" s="9"/>
      <c r="I27" s="9"/>
    </row>
    <row r="28" spans="1:9" ht="15.95" customHeight="1">
      <c r="A28" s="14"/>
      <c r="B28" s="10" t="s">
        <v>167</v>
      </c>
      <c r="C28" s="11">
        <v>43</v>
      </c>
      <c r="D28" s="11">
        <v>26</v>
      </c>
      <c r="F28" s="9"/>
      <c r="G28" s="9"/>
      <c r="H28" s="9"/>
      <c r="I28" s="9"/>
    </row>
    <row r="29" spans="1:9" ht="15.95" customHeight="1">
      <c r="A29" s="14"/>
      <c r="B29" s="10" t="s">
        <v>627</v>
      </c>
      <c r="C29" s="11">
        <v>79</v>
      </c>
      <c r="D29" s="11">
        <v>77</v>
      </c>
      <c r="F29" s="9"/>
      <c r="G29" s="9"/>
      <c r="H29" s="9"/>
      <c r="I29" s="9"/>
    </row>
    <row r="30" spans="1:9" ht="15.95" customHeight="1">
      <c r="A30" s="14"/>
      <c r="B30" s="10" t="s">
        <v>593</v>
      </c>
      <c r="C30" s="11">
        <v>101</v>
      </c>
      <c r="D30" s="11">
        <v>90</v>
      </c>
      <c r="F30" s="9"/>
      <c r="G30" s="9"/>
      <c r="H30" s="9"/>
      <c r="I30" s="9"/>
    </row>
    <row r="31" spans="1:9" ht="15.95" customHeight="1">
      <c r="A31" s="14"/>
      <c r="B31" s="10" t="s">
        <v>628</v>
      </c>
      <c r="C31" s="11">
        <v>60</v>
      </c>
      <c r="D31" s="11">
        <v>61</v>
      </c>
      <c r="F31" s="9"/>
      <c r="G31" s="9"/>
      <c r="H31" s="9"/>
      <c r="I31" s="9"/>
    </row>
    <row r="32" spans="1:9" ht="15.95" customHeight="1">
      <c r="A32" s="14"/>
      <c r="B32" s="10" t="s">
        <v>168</v>
      </c>
      <c r="C32" s="11">
        <v>58</v>
      </c>
      <c r="D32" s="11">
        <v>58</v>
      </c>
      <c r="F32" s="9"/>
      <c r="G32" s="9"/>
      <c r="H32" s="9"/>
      <c r="I32" s="9"/>
    </row>
    <row r="33" spans="1:9" ht="15.95" customHeight="1">
      <c r="A33" s="14"/>
      <c r="B33" s="10" t="s">
        <v>629</v>
      </c>
      <c r="C33" s="11">
        <v>52</v>
      </c>
      <c r="D33" s="11">
        <v>52</v>
      </c>
      <c r="F33" s="9"/>
      <c r="G33" s="9"/>
      <c r="H33" s="9"/>
      <c r="I33" s="9"/>
    </row>
    <row r="34" spans="1:9" ht="15.95" customHeight="1">
      <c r="A34" s="14"/>
      <c r="B34" s="10" t="s">
        <v>630</v>
      </c>
      <c r="C34" s="11">
        <v>102</v>
      </c>
      <c r="D34" s="11">
        <v>102</v>
      </c>
      <c r="F34" s="9"/>
      <c r="G34" s="9"/>
      <c r="H34" s="9"/>
      <c r="I34" s="9"/>
    </row>
    <row r="35" spans="1:9" ht="15.95" customHeight="1">
      <c r="A35" s="14"/>
      <c r="B35" s="10" t="s">
        <v>170</v>
      </c>
      <c r="C35" s="11">
        <v>50</v>
      </c>
      <c r="D35" s="11">
        <v>48</v>
      </c>
      <c r="F35" s="9"/>
      <c r="G35" s="9"/>
      <c r="H35" s="9"/>
      <c r="I35" s="9"/>
    </row>
    <row r="36" spans="1:9" ht="15.95" customHeight="1">
      <c r="A36" s="14"/>
      <c r="B36" s="10" t="s">
        <v>631</v>
      </c>
      <c r="C36" s="11">
        <v>50</v>
      </c>
      <c r="D36" s="11">
        <v>59</v>
      </c>
      <c r="F36" s="9"/>
      <c r="G36" s="9"/>
      <c r="H36" s="9"/>
      <c r="I36" s="9"/>
    </row>
    <row r="37" spans="1:9" ht="15.95" customHeight="1">
      <c r="A37" s="14"/>
      <c r="B37" s="10" t="s">
        <v>212</v>
      </c>
      <c r="C37" s="11">
        <v>88</v>
      </c>
      <c r="D37" s="11">
        <v>92</v>
      </c>
      <c r="F37" s="9"/>
      <c r="G37" s="9"/>
      <c r="H37" s="9"/>
      <c r="I37" s="9"/>
    </row>
    <row r="38" spans="1:9" ht="15.95" customHeight="1">
      <c r="A38" s="14"/>
      <c r="B38" s="10" t="s">
        <v>171</v>
      </c>
      <c r="C38" s="11">
        <v>85</v>
      </c>
      <c r="D38" s="11">
        <v>78</v>
      </c>
      <c r="F38" s="9"/>
      <c r="G38" s="9"/>
      <c r="H38" s="9"/>
      <c r="I38" s="9"/>
    </row>
    <row r="39" spans="1:9" ht="15.95" customHeight="1">
      <c r="A39" s="14"/>
      <c r="B39" s="10" t="s">
        <v>632</v>
      </c>
      <c r="C39" s="11">
        <v>82</v>
      </c>
      <c r="D39" s="11">
        <v>86</v>
      </c>
      <c r="F39" s="9"/>
      <c r="G39" s="9"/>
      <c r="H39" s="9"/>
      <c r="I39" s="9"/>
    </row>
    <row r="40" spans="1:9" ht="15.95" customHeight="1">
      <c r="A40" s="14"/>
      <c r="B40" s="10" t="s">
        <v>667</v>
      </c>
      <c r="C40" s="11">
        <v>91</v>
      </c>
      <c r="D40" s="11">
        <v>92</v>
      </c>
      <c r="F40" s="9"/>
      <c r="G40" s="9"/>
      <c r="H40" s="9"/>
      <c r="I40" s="9"/>
    </row>
    <row r="41" spans="1:9" ht="15.95" customHeight="1">
      <c r="A41" s="14"/>
      <c r="B41" s="10" t="s">
        <v>213</v>
      </c>
      <c r="C41" s="11">
        <v>102</v>
      </c>
      <c r="D41" s="11">
        <v>98</v>
      </c>
      <c r="F41" s="9"/>
      <c r="G41" s="9"/>
      <c r="H41" s="9"/>
      <c r="I41" s="9"/>
    </row>
    <row r="42" spans="1:9" ht="15.95" customHeight="1">
      <c r="A42" s="14"/>
      <c r="B42" s="10" t="s">
        <v>633</v>
      </c>
      <c r="C42" s="11">
        <v>78</v>
      </c>
      <c r="D42" s="11">
        <v>76</v>
      </c>
      <c r="F42" s="9"/>
      <c r="G42" s="9"/>
      <c r="H42" s="9"/>
      <c r="I42" s="9"/>
    </row>
    <row r="43" spans="1:9" ht="15.95" customHeight="1">
      <c r="A43" s="14"/>
      <c r="B43" s="10" t="s">
        <v>666</v>
      </c>
      <c r="C43" s="11">
        <v>74</v>
      </c>
      <c r="D43" s="11">
        <v>68</v>
      </c>
      <c r="F43" s="9"/>
      <c r="G43" s="9"/>
      <c r="H43" s="9"/>
      <c r="I43" s="9"/>
    </row>
    <row r="44" spans="1:9" ht="15.95" customHeight="1">
      <c r="A44" s="14"/>
      <c r="B44" s="10" t="s">
        <v>634</v>
      </c>
      <c r="C44" s="11">
        <v>105</v>
      </c>
      <c r="D44" s="11">
        <v>99</v>
      </c>
      <c r="F44" s="9"/>
      <c r="G44" s="9"/>
      <c r="H44" s="9"/>
      <c r="I44" s="9"/>
    </row>
    <row r="45" spans="1:9" ht="15.95" customHeight="1">
      <c r="A45" s="14"/>
      <c r="B45" s="10" t="s">
        <v>635</v>
      </c>
      <c r="C45" s="11">
        <v>92</v>
      </c>
      <c r="D45" s="11">
        <v>92</v>
      </c>
      <c r="F45" s="9"/>
      <c r="G45" s="9"/>
      <c r="H45" s="9"/>
      <c r="I45" s="9"/>
    </row>
    <row r="46" spans="1:9" ht="15.95" customHeight="1">
      <c r="A46" s="14"/>
      <c r="B46" s="10" t="s">
        <v>715</v>
      </c>
      <c r="C46" s="11">
        <v>78</v>
      </c>
      <c r="D46" s="11">
        <v>78</v>
      </c>
      <c r="F46" s="9"/>
      <c r="G46" s="9"/>
      <c r="H46" s="9"/>
      <c r="I46" s="9"/>
    </row>
    <row r="47" spans="1:9" ht="15.95" customHeight="1">
      <c r="A47" s="14"/>
      <c r="B47" s="10" t="s">
        <v>636</v>
      </c>
      <c r="C47" s="11">
        <v>87</v>
      </c>
      <c r="D47" s="11">
        <v>79</v>
      </c>
      <c r="F47" s="9"/>
      <c r="G47" s="9"/>
      <c r="H47" s="9"/>
      <c r="I47" s="9"/>
    </row>
    <row r="48" spans="1:9" ht="15.95" customHeight="1">
      <c r="A48" s="14"/>
      <c r="B48" s="10" t="s">
        <v>215</v>
      </c>
      <c r="C48" s="11">
        <v>80</v>
      </c>
      <c r="D48" s="11">
        <v>82</v>
      </c>
      <c r="F48" s="9"/>
      <c r="G48" s="9"/>
      <c r="H48" s="9"/>
      <c r="I48" s="9"/>
    </row>
    <row r="49" spans="1:9" ht="15.95" customHeight="1">
      <c r="A49" s="14"/>
      <c r="B49" s="10" t="s">
        <v>657</v>
      </c>
      <c r="C49" s="11">
        <v>88</v>
      </c>
      <c r="D49" s="11">
        <v>88</v>
      </c>
      <c r="F49" s="9"/>
      <c r="G49" s="9"/>
      <c r="H49" s="9"/>
      <c r="I49" s="9"/>
    </row>
    <row r="50" spans="1:9" ht="15.95" customHeight="1">
      <c r="A50" s="14"/>
      <c r="B50" s="10" t="s">
        <v>677</v>
      </c>
      <c r="C50" s="11">
        <v>36</v>
      </c>
      <c r="D50" s="11">
        <v>37</v>
      </c>
      <c r="F50" s="9"/>
      <c r="G50" s="9"/>
      <c r="H50" s="9"/>
      <c r="I50" s="9"/>
    </row>
    <row r="51" spans="1:9" ht="15.95" customHeight="1">
      <c r="A51" s="14"/>
      <c r="B51" s="10" t="s">
        <v>216</v>
      </c>
      <c r="C51" s="11">
        <v>37</v>
      </c>
      <c r="D51" s="11">
        <v>37</v>
      </c>
      <c r="F51" s="9"/>
      <c r="G51" s="9"/>
      <c r="H51" s="9"/>
      <c r="I51" s="9"/>
    </row>
    <row r="52" spans="1:9" ht="15.95" customHeight="1">
      <c r="A52" s="14"/>
      <c r="B52" s="10" t="s">
        <v>637</v>
      </c>
      <c r="C52" s="11">
        <v>102</v>
      </c>
      <c r="D52" s="11">
        <v>87</v>
      </c>
      <c r="F52" s="9"/>
      <c r="G52" s="9"/>
      <c r="H52" s="9"/>
      <c r="I52" s="9"/>
    </row>
    <row r="53" spans="1:9" ht="15.95" customHeight="1">
      <c r="A53" s="14"/>
      <c r="B53" s="10" t="s">
        <v>639</v>
      </c>
      <c r="C53" s="11">
        <v>110</v>
      </c>
      <c r="D53" s="11">
        <v>110</v>
      </c>
      <c r="F53" s="9"/>
      <c r="G53" s="9"/>
      <c r="H53" s="9"/>
      <c r="I53" s="9"/>
    </row>
    <row r="54" spans="1:9" ht="15.95" customHeight="1">
      <c r="A54" s="14"/>
      <c r="B54" s="10" t="s">
        <v>638</v>
      </c>
      <c r="C54" s="11">
        <v>101</v>
      </c>
      <c r="D54" s="11">
        <v>101</v>
      </c>
      <c r="F54" s="9"/>
      <c r="G54" s="9"/>
      <c r="H54" s="9"/>
      <c r="I54" s="9"/>
    </row>
    <row r="55" spans="1:9" ht="15.95" customHeight="1">
      <c r="A55" s="14"/>
      <c r="B55" s="10" t="s">
        <v>640</v>
      </c>
      <c r="C55" s="11">
        <v>101</v>
      </c>
      <c r="D55" s="11">
        <v>89</v>
      </c>
      <c r="F55" s="9"/>
      <c r="G55" s="9"/>
      <c r="H55" s="9"/>
      <c r="I55" s="9"/>
    </row>
    <row r="56" spans="1:9" ht="15.95" customHeight="1">
      <c r="A56" s="14"/>
      <c r="B56" s="10" t="s">
        <v>218</v>
      </c>
      <c r="C56" s="11">
        <v>90</v>
      </c>
      <c r="D56" s="11">
        <v>95</v>
      </c>
      <c r="F56" s="9"/>
      <c r="G56" s="9"/>
      <c r="H56" s="9"/>
      <c r="I56" s="9"/>
    </row>
    <row r="57" spans="1:9" ht="15.95" customHeight="1">
      <c r="A57" s="14"/>
      <c r="B57" s="10" t="s">
        <v>663</v>
      </c>
      <c r="C57" s="11">
        <v>89</v>
      </c>
      <c r="D57" s="11">
        <v>87</v>
      </c>
      <c r="F57" s="9"/>
      <c r="G57" s="9"/>
      <c r="H57" s="9"/>
      <c r="I57" s="9"/>
    </row>
    <row r="58" spans="1:9" ht="15.95" customHeight="1">
      <c r="A58" s="14"/>
      <c r="B58" s="10" t="s">
        <v>672</v>
      </c>
      <c r="C58" s="11">
        <v>64</v>
      </c>
      <c r="D58" s="11">
        <v>74</v>
      </c>
      <c r="F58" s="9"/>
      <c r="G58" s="9"/>
      <c r="H58" s="9"/>
      <c r="I58" s="9"/>
    </row>
    <row r="59" spans="1:9" ht="15.95" customHeight="1">
      <c r="A59" s="14"/>
      <c r="B59" s="10" t="s">
        <v>179</v>
      </c>
      <c r="C59" s="11">
        <v>73</v>
      </c>
      <c r="D59" s="11">
        <v>73</v>
      </c>
      <c r="F59" s="9"/>
      <c r="G59" s="9"/>
      <c r="H59" s="9"/>
      <c r="I59" s="9"/>
    </row>
    <row r="60" spans="1:9" ht="15.95" customHeight="1">
      <c r="A60" s="14"/>
      <c r="B60" s="10" t="s">
        <v>594</v>
      </c>
      <c r="C60" s="11">
        <v>105</v>
      </c>
      <c r="D60" s="11">
        <v>91</v>
      </c>
      <c r="F60" s="9"/>
      <c r="G60" s="9"/>
      <c r="H60" s="9"/>
      <c r="I60" s="9"/>
    </row>
    <row r="61" spans="1:9" ht="15.95" customHeight="1">
      <c r="A61" s="14"/>
      <c r="B61" s="10" t="s">
        <v>142</v>
      </c>
      <c r="C61" s="11">
        <v>75</v>
      </c>
      <c r="D61" s="11">
        <v>77</v>
      </c>
      <c r="F61" s="9"/>
      <c r="G61" s="9"/>
      <c r="H61" s="9"/>
      <c r="I61" s="9"/>
    </row>
    <row r="62" spans="1:9" ht="15.95" customHeight="1">
      <c r="A62" s="14"/>
      <c r="B62" s="10" t="s">
        <v>716</v>
      </c>
      <c r="C62" s="11">
        <v>58</v>
      </c>
      <c r="D62" s="11">
        <v>74</v>
      </c>
      <c r="F62" s="9"/>
      <c r="G62" s="9"/>
      <c r="H62" s="9"/>
      <c r="I62" s="9"/>
    </row>
    <row r="63" spans="1:9" ht="15.95" customHeight="1">
      <c r="A63" s="14"/>
      <c r="B63" s="10" t="s">
        <v>641</v>
      </c>
      <c r="C63" s="11">
        <v>125</v>
      </c>
      <c r="D63" s="11">
        <v>110</v>
      </c>
      <c r="F63" s="9"/>
      <c r="G63" s="9"/>
      <c r="H63" s="9"/>
      <c r="I63" s="9"/>
    </row>
    <row r="64" spans="1:9" ht="15.95" customHeight="1">
      <c r="A64" s="14"/>
      <c r="B64" s="10" t="s">
        <v>180</v>
      </c>
      <c r="C64" s="11">
        <v>98</v>
      </c>
      <c r="D64" s="11">
        <v>104</v>
      </c>
      <c r="F64" s="9"/>
      <c r="G64" s="9"/>
      <c r="H64" s="9"/>
      <c r="I64" s="9"/>
    </row>
    <row r="65" spans="1:9" ht="15.95" customHeight="1">
      <c r="A65" s="14"/>
      <c r="B65" s="10" t="s">
        <v>0</v>
      </c>
      <c r="C65" s="11">
        <v>81</v>
      </c>
      <c r="D65" s="11">
        <v>98</v>
      </c>
      <c r="F65" s="9"/>
      <c r="G65" s="9"/>
      <c r="H65" s="9"/>
      <c r="I65" s="9"/>
    </row>
    <row r="66" spans="1:9" ht="15.95" customHeight="1">
      <c r="A66" s="14"/>
      <c r="B66" s="10" t="s">
        <v>642</v>
      </c>
      <c r="C66" s="11">
        <v>71</v>
      </c>
      <c r="D66" s="11">
        <v>77</v>
      </c>
      <c r="F66" s="9"/>
      <c r="G66" s="9"/>
      <c r="H66" s="9"/>
      <c r="I66" s="9"/>
    </row>
    <row r="67" spans="1:9" ht="15.95" customHeight="1">
      <c r="A67" s="14"/>
      <c r="B67" s="10" t="s">
        <v>2</v>
      </c>
      <c r="C67" s="11">
        <v>89</v>
      </c>
      <c r="D67" s="11">
        <v>84</v>
      </c>
      <c r="F67" s="9"/>
      <c r="G67" s="9"/>
      <c r="H67" s="9"/>
      <c r="I67" s="9"/>
    </row>
    <row r="68" spans="1:9" ht="15.95" customHeight="1">
      <c r="A68" s="14"/>
      <c r="B68" s="10" t="s">
        <v>644</v>
      </c>
      <c r="C68" s="11">
        <v>94</v>
      </c>
      <c r="D68" s="11">
        <v>84</v>
      </c>
      <c r="F68" s="9"/>
      <c r="G68" s="9"/>
      <c r="H68" s="9"/>
      <c r="I68" s="9"/>
    </row>
    <row r="69" spans="1:9" ht="15.95" customHeight="1">
      <c r="A69" s="14"/>
      <c r="B69" s="10" t="s">
        <v>4</v>
      </c>
      <c r="C69" s="11">
        <v>78</v>
      </c>
      <c r="D69" s="11">
        <v>78</v>
      </c>
      <c r="F69" s="9"/>
      <c r="G69" s="9"/>
      <c r="H69" s="9"/>
      <c r="I69" s="9"/>
    </row>
    <row r="70" spans="1:9" ht="15.95" customHeight="1">
      <c r="A70" s="14"/>
      <c r="B70" s="10" t="s">
        <v>645</v>
      </c>
      <c r="C70" s="11">
        <v>79</v>
      </c>
      <c r="D70" s="11">
        <v>62</v>
      </c>
      <c r="F70" s="9"/>
      <c r="G70" s="9"/>
      <c r="H70" s="9"/>
      <c r="I70" s="9"/>
    </row>
    <row r="71" spans="1:9" ht="15.95" customHeight="1">
      <c r="A71" s="14"/>
      <c r="B71" s="10" t="s">
        <v>6</v>
      </c>
      <c r="C71" s="11">
        <v>92</v>
      </c>
      <c r="D71" s="11">
        <v>92</v>
      </c>
      <c r="F71" s="9"/>
      <c r="G71" s="9"/>
      <c r="H71" s="9"/>
      <c r="I71" s="9"/>
    </row>
    <row r="72" spans="1:9" ht="15.95" customHeight="1">
      <c r="A72" s="14"/>
      <c r="B72" s="10" t="s">
        <v>646</v>
      </c>
      <c r="C72" s="11">
        <v>84</v>
      </c>
      <c r="D72" s="11">
        <v>94</v>
      </c>
      <c r="F72" s="9"/>
      <c r="G72" s="9"/>
      <c r="H72" s="9"/>
      <c r="I72" s="9"/>
    </row>
    <row r="73" spans="1:9" ht="15.95" customHeight="1">
      <c r="A73" s="14"/>
      <c r="B73" s="10" t="s">
        <v>711</v>
      </c>
      <c r="C73" s="11">
        <v>47</v>
      </c>
      <c r="D73" s="11">
        <v>60</v>
      </c>
      <c r="F73" s="9"/>
      <c r="G73" s="9"/>
      <c r="H73" s="9"/>
      <c r="I73" s="9"/>
    </row>
    <row r="74" spans="1:9" ht="15.95" customHeight="1">
      <c r="A74" s="14"/>
      <c r="B74" s="10" t="s">
        <v>647</v>
      </c>
      <c r="C74" s="11">
        <v>92</v>
      </c>
      <c r="D74" s="11">
        <v>95</v>
      </c>
      <c r="F74" s="9"/>
      <c r="G74" s="9"/>
      <c r="H74" s="9"/>
      <c r="I74" s="9"/>
    </row>
    <row r="75" spans="1:9" ht="15.95" customHeight="1">
      <c r="A75" s="14"/>
      <c r="B75" s="10" t="s">
        <v>8</v>
      </c>
      <c r="C75" s="11">
        <v>86</v>
      </c>
      <c r="D75" s="11">
        <v>74</v>
      </c>
      <c r="F75" s="9"/>
      <c r="G75" s="9"/>
      <c r="H75" s="9"/>
      <c r="I75" s="9"/>
    </row>
    <row r="76" spans="1:9" ht="15.95" customHeight="1">
      <c r="A76" s="14"/>
      <c r="B76" s="10" t="s">
        <v>139</v>
      </c>
      <c r="C76" s="11">
        <v>113</v>
      </c>
      <c r="D76" s="11">
        <v>110</v>
      </c>
      <c r="F76" s="9"/>
      <c r="G76" s="9"/>
      <c r="H76" s="9"/>
      <c r="I76" s="9"/>
    </row>
    <row r="77" spans="1:9" ht="15.95" customHeight="1">
      <c r="A77" s="14"/>
      <c r="B77" s="10" t="s">
        <v>561</v>
      </c>
      <c r="C77" s="11">
        <v>100</v>
      </c>
      <c r="D77" s="11">
        <v>95</v>
      </c>
      <c r="F77" s="9"/>
      <c r="G77" s="9"/>
      <c r="H77" s="9"/>
      <c r="I77" s="9"/>
    </row>
    <row r="78" spans="1:9" ht="15.95" customHeight="1">
      <c r="A78" s="14"/>
      <c r="B78" s="10" t="s">
        <v>648</v>
      </c>
      <c r="C78" s="11">
        <v>105</v>
      </c>
      <c r="D78" s="11">
        <v>106</v>
      </c>
      <c r="F78" s="9"/>
      <c r="G78" s="9"/>
      <c r="H78" s="9"/>
      <c r="I78" s="9"/>
    </row>
    <row r="79" spans="1:9" ht="15.95" customHeight="1">
      <c r="A79" s="14"/>
      <c r="B79" s="10" t="s">
        <v>649</v>
      </c>
      <c r="C79" s="11">
        <v>105</v>
      </c>
      <c r="D79" s="11">
        <v>105</v>
      </c>
      <c r="F79" s="9"/>
      <c r="G79" s="9"/>
      <c r="H79" s="9"/>
      <c r="I79" s="9"/>
    </row>
    <row r="80" spans="1:9" ht="15.95" customHeight="1">
      <c r="A80" s="14"/>
      <c r="B80" s="10" t="s">
        <v>12</v>
      </c>
      <c r="C80" s="11">
        <v>108</v>
      </c>
      <c r="D80" s="11">
        <v>110</v>
      </c>
      <c r="F80" s="9"/>
      <c r="G80" s="9"/>
      <c r="H80" s="9"/>
      <c r="I80" s="9"/>
    </row>
    <row r="81" spans="1:9" ht="15.95" customHeight="1">
      <c r="A81" s="14"/>
      <c r="B81" s="10" t="s">
        <v>13</v>
      </c>
      <c r="C81" s="11">
        <v>70</v>
      </c>
      <c r="D81" s="11">
        <v>70</v>
      </c>
      <c r="F81" s="9"/>
      <c r="G81" s="9"/>
      <c r="H81" s="9"/>
      <c r="I81" s="9"/>
    </row>
    <row r="82" spans="1:9" ht="15.95" customHeight="1">
      <c r="A82" s="14"/>
      <c r="B82" s="10" t="s">
        <v>650</v>
      </c>
      <c r="C82" s="11">
        <v>63</v>
      </c>
      <c r="D82" s="11">
        <v>63</v>
      </c>
      <c r="F82" s="9"/>
      <c r="G82" s="9"/>
      <c r="H82" s="9"/>
      <c r="I82" s="9"/>
    </row>
    <row r="83" spans="1:9" ht="15.95" customHeight="1">
      <c r="A83" s="14"/>
      <c r="B83" s="10" t="s">
        <v>643</v>
      </c>
      <c r="C83" s="11">
        <v>87</v>
      </c>
      <c r="D83" s="11">
        <v>92</v>
      </c>
      <c r="F83" s="9"/>
      <c r="G83" s="9"/>
      <c r="H83" s="9"/>
      <c r="I83" s="9"/>
    </row>
    <row r="84" spans="1:9" ht="15.95" customHeight="1">
      <c r="A84" s="14"/>
      <c r="B84" s="10" t="s">
        <v>15</v>
      </c>
      <c r="C84" s="11">
        <v>97</v>
      </c>
      <c r="D84" s="11">
        <v>73</v>
      </c>
      <c r="F84" s="9"/>
      <c r="G84" s="9"/>
      <c r="H84" s="9"/>
      <c r="I84" s="9"/>
    </row>
    <row r="85" spans="1:9" ht="15.95" customHeight="1">
      <c r="A85" s="14"/>
      <c r="B85" s="10" t="s">
        <v>16</v>
      </c>
      <c r="C85" s="11">
        <v>74</v>
      </c>
      <c r="D85" s="11">
        <v>76</v>
      </c>
      <c r="F85" s="9"/>
      <c r="G85" s="9"/>
      <c r="H85" s="9"/>
      <c r="I85" s="9"/>
    </row>
    <row r="86" spans="1:9" ht="15.95" customHeight="1">
      <c r="A86" s="14"/>
      <c r="B86" s="10" t="s">
        <v>651</v>
      </c>
      <c r="C86" s="11">
        <v>78</v>
      </c>
      <c r="D86" s="11">
        <v>81</v>
      </c>
      <c r="F86" s="9"/>
      <c r="G86" s="9"/>
      <c r="H86" s="9"/>
      <c r="I86" s="9"/>
    </row>
    <row r="87" spans="1:9" ht="15.95" customHeight="1">
      <c r="A87" s="14"/>
      <c r="B87" s="10" t="s">
        <v>652</v>
      </c>
      <c r="C87" s="11">
        <v>125</v>
      </c>
      <c r="D87" s="11">
        <v>110</v>
      </c>
      <c r="F87" s="9"/>
      <c r="G87" s="9"/>
      <c r="H87" s="9"/>
      <c r="I87" s="9"/>
    </row>
    <row r="88" spans="1:9" ht="15.95" customHeight="1">
      <c r="A88" s="14"/>
      <c r="B88" s="10" t="s">
        <v>17</v>
      </c>
      <c r="C88" s="11">
        <v>95</v>
      </c>
      <c r="D88" s="11">
        <v>77</v>
      </c>
      <c r="F88" s="9"/>
      <c r="G88" s="9"/>
      <c r="H88" s="9"/>
      <c r="I88" s="9"/>
    </row>
    <row r="89" spans="1:9" ht="15.95" customHeight="1">
      <c r="A89" s="14"/>
      <c r="B89" s="10" t="s">
        <v>19</v>
      </c>
      <c r="C89" s="11">
        <v>104</v>
      </c>
      <c r="D89" s="11">
        <v>98</v>
      </c>
      <c r="F89" s="9"/>
      <c r="G89" s="9"/>
      <c r="H89" s="9"/>
      <c r="I89" s="9"/>
    </row>
    <row r="90" spans="1:9" ht="15.95" customHeight="1">
      <c r="A90" s="14"/>
      <c r="B90" s="10" t="s">
        <v>20</v>
      </c>
      <c r="C90" s="11">
        <v>94</v>
      </c>
      <c r="D90" s="11">
        <v>80</v>
      </c>
      <c r="F90" s="9"/>
      <c r="G90" s="9"/>
      <c r="H90" s="9"/>
      <c r="I90" s="9"/>
    </row>
    <row r="91" spans="1:9" ht="15.95" customHeight="1">
      <c r="A91" s="14"/>
      <c r="B91" s="10" t="s">
        <v>21</v>
      </c>
      <c r="C91" s="11">
        <v>88</v>
      </c>
      <c r="D91" s="11">
        <v>98</v>
      </c>
      <c r="F91" s="9"/>
      <c r="G91" s="9"/>
      <c r="H91" s="9"/>
      <c r="I91" s="9"/>
    </row>
    <row r="92" spans="1:9" ht="15.95" customHeight="1">
      <c r="A92" s="14"/>
      <c r="B92" s="10" t="s">
        <v>653</v>
      </c>
      <c r="C92" s="11">
        <v>86</v>
      </c>
      <c r="D92" s="11">
        <v>86</v>
      </c>
      <c r="F92" s="9"/>
      <c r="G92" s="9"/>
      <c r="H92" s="9"/>
      <c r="I92" s="9"/>
    </row>
    <row r="93" spans="1:9" ht="15.95" customHeight="1">
      <c r="A93" s="14"/>
      <c r="B93" s="10" t="s">
        <v>654</v>
      </c>
      <c r="C93" s="11">
        <v>69</v>
      </c>
      <c r="D93" s="11">
        <v>69</v>
      </c>
      <c r="F93" s="9"/>
      <c r="G93" s="9"/>
      <c r="H93" s="9"/>
      <c r="I93" s="9"/>
    </row>
    <row r="94" spans="1:9" ht="15.95" customHeight="1">
      <c r="A94" s="14"/>
      <c r="B94" s="10" t="s">
        <v>24</v>
      </c>
      <c r="C94" s="11">
        <v>78</v>
      </c>
      <c r="D94" s="11">
        <v>78</v>
      </c>
      <c r="F94" s="9"/>
      <c r="G94" s="9"/>
      <c r="H94" s="9"/>
      <c r="I94" s="9"/>
    </row>
    <row r="95" spans="1:9" ht="15.95" customHeight="1">
      <c r="A95" s="14"/>
      <c r="B95" s="10" t="s">
        <v>655</v>
      </c>
      <c r="C95" s="11">
        <v>86</v>
      </c>
      <c r="D95" s="11">
        <v>86</v>
      </c>
      <c r="F95" s="9"/>
      <c r="G95" s="9"/>
      <c r="H95" s="9"/>
      <c r="I95" s="9"/>
    </row>
    <row r="96" spans="1:9" ht="15.95" customHeight="1">
      <c r="A96" s="14"/>
      <c r="B96" s="10" t="s">
        <v>26</v>
      </c>
      <c r="C96" s="11">
        <v>61</v>
      </c>
      <c r="D96" s="11">
        <v>65</v>
      </c>
      <c r="F96" s="9"/>
      <c r="G96" s="9"/>
      <c r="H96" s="9"/>
      <c r="I96" s="9"/>
    </row>
    <row r="97" spans="1:9" ht="15.95" customHeight="1">
      <c r="A97" s="14"/>
      <c r="B97" s="10" t="s">
        <v>656</v>
      </c>
      <c r="C97" s="11">
        <v>57</v>
      </c>
      <c r="D97" s="11">
        <v>70</v>
      </c>
      <c r="F97" s="9"/>
      <c r="G97" s="9"/>
      <c r="H97" s="9"/>
      <c r="I97" s="9"/>
    </row>
    <row r="98" spans="1:9" ht="15.95" customHeight="1">
      <c r="A98" s="14"/>
      <c r="B98" s="10" t="s">
        <v>659</v>
      </c>
      <c r="C98" s="11">
        <v>104</v>
      </c>
      <c r="D98" s="11">
        <v>104</v>
      </c>
      <c r="F98" s="9"/>
      <c r="G98" s="9"/>
      <c r="H98" s="9"/>
      <c r="I98" s="9"/>
    </row>
    <row r="99" spans="1:9" ht="15.95" customHeight="1">
      <c r="A99" s="14"/>
      <c r="B99" s="10" t="s">
        <v>28</v>
      </c>
      <c r="C99" s="11">
        <v>68</v>
      </c>
      <c r="D99" s="11">
        <v>68</v>
      </c>
      <c r="F99" s="9"/>
      <c r="G99" s="9"/>
      <c r="H99" s="9"/>
      <c r="I99" s="9"/>
    </row>
    <row r="100" spans="1:9" ht="15.95" customHeight="1">
      <c r="A100" s="14"/>
      <c r="B100" s="10" t="s">
        <v>660</v>
      </c>
      <c r="C100" s="11">
        <v>95</v>
      </c>
      <c r="D100" s="11">
        <v>71</v>
      </c>
      <c r="F100" s="9"/>
      <c r="G100" s="9"/>
      <c r="H100" s="9"/>
      <c r="I100" s="9"/>
    </row>
    <row r="101" spans="1:9" ht="15.95" customHeight="1">
      <c r="A101" s="14"/>
      <c r="B101" s="10" t="s">
        <v>31</v>
      </c>
      <c r="C101" s="11">
        <v>71</v>
      </c>
      <c r="D101" s="11">
        <v>71</v>
      </c>
      <c r="F101" s="9"/>
      <c r="G101" s="9"/>
      <c r="H101" s="9"/>
      <c r="I101" s="9"/>
    </row>
    <row r="102" spans="1:9" ht="15.95" customHeight="1">
      <c r="A102" s="14"/>
      <c r="B102" s="10" t="s">
        <v>562</v>
      </c>
      <c r="C102" s="11">
        <v>85</v>
      </c>
      <c r="D102" s="11">
        <v>71</v>
      </c>
      <c r="F102" s="9"/>
      <c r="G102" s="9"/>
      <c r="H102" s="9"/>
      <c r="I102" s="9"/>
    </row>
    <row r="103" spans="1:9" ht="15.95" customHeight="1">
      <c r="A103" s="14"/>
      <c r="B103" s="10" t="s">
        <v>658</v>
      </c>
      <c r="C103" s="11">
        <v>105</v>
      </c>
      <c r="D103" s="11">
        <v>108</v>
      </c>
      <c r="F103" s="9"/>
      <c r="G103" s="9"/>
      <c r="H103" s="9"/>
      <c r="I103" s="9"/>
    </row>
    <row r="104" spans="1:9" ht="15.95" customHeight="1">
      <c r="A104" s="14"/>
      <c r="B104" s="10" t="s">
        <v>661</v>
      </c>
      <c r="C104" s="11">
        <v>112</v>
      </c>
      <c r="D104" s="11">
        <v>104</v>
      </c>
      <c r="F104" s="9"/>
      <c r="G104" s="9"/>
      <c r="H104" s="9"/>
      <c r="I104" s="9"/>
    </row>
    <row r="105" spans="1:9" ht="15.95" customHeight="1">
      <c r="A105" s="14"/>
      <c r="B105" s="10" t="s">
        <v>662</v>
      </c>
      <c r="C105" s="11">
        <v>85</v>
      </c>
      <c r="D105" s="11">
        <v>87</v>
      </c>
      <c r="F105" s="9"/>
      <c r="G105" s="9"/>
      <c r="H105" s="9"/>
      <c r="I105" s="9"/>
    </row>
    <row r="106" spans="1:9" ht="15.95" customHeight="1">
      <c r="A106" s="14"/>
      <c r="B106" s="10" t="s">
        <v>32</v>
      </c>
      <c r="C106" s="11">
        <v>85</v>
      </c>
      <c r="D106" s="11">
        <v>91</v>
      </c>
      <c r="F106" s="9"/>
      <c r="G106" s="9"/>
      <c r="H106" s="9"/>
      <c r="I106" s="9"/>
    </row>
    <row r="107" spans="1:9" ht="15.95" customHeight="1">
      <c r="A107" s="14"/>
      <c r="B107" s="10" t="s">
        <v>221</v>
      </c>
      <c r="C107" s="11">
        <v>105</v>
      </c>
      <c r="D107" s="11">
        <v>86</v>
      </c>
      <c r="F107" s="9"/>
      <c r="G107" s="9"/>
      <c r="H107" s="9"/>
      <c r="I107" s="9"/>
    </row>
    <row r="108" spans="1:9" ht="15.95" customHeight="1">
      <c r="A108" s="14"/>
      <c r="B108" s="10" t="s">
        <v>665</v>
      </c>
      <c r="C108" s="11">
        <v>81</v>
      </c>
      <c r="D108" s="11">
        <v>81</v>
      </c>
      <c r="F108" s="9"/>
      <c r="G108" s="9"/>
      <c r="H108" s="9"/>
      <c r="I108" s="9"/>
    </row>
    <row r="109" spans="1:9" ht="15.95" customHeight="1">
      <c r="A109" s="14"/>
      <c r="B109" s="10" t="s">
        <v>563</v>
      </c>
      <c r="C109" s="11">
        <v>77</v>
      </c>
      <c r="D109" s="11">
        <v>77</v>
      </c>
      <c r="F109" s="9"/>
      <c r="G109" s="9"/>
      <c r="H109" s="9"/>
      <c r="I109" s="9"/>
    </row>
    <row r="110" spans="1:9" ht="15.95" customHeight="1">
      <c r="A110" s="14"/>
      <c r="B110" s="10" t="s">
        <v>564</v>
      </c>
      <c r="C110" s="11">
        <v>86</v>
      </c>
      <c r="D110" s="11">
        <v>84</v>
      </c>
      <c r="F110" s="9"/>
      <c r="G110" s="9"/>
      <c r="H110" s="9"/>
      <c r="I110" s="9"/>
    </row>
    <row r="111" spans="1:9" ht="15.95" customHeight="1">
      <c r="A111" s="14"/>
      <c r="B111" s="10" t="s">
        <v>39</v>
      </c>
      <c r="C111" s="11">
        <v>31</v>
      </c>
      <c r="D111" s="11">
        <v>32</v>
      </c>
      <c r="F111" s="9"/>
      <c r="G111" s="9"/>
      <c r="H111" s="9"/>
      <c r="I111" s="9"/>
    </row>
    <row r="112" spans="1:9" ht="15.95" customHeight="1">
      <c r="A112" s="14"/>
      <c r="B112" s="10" t="s">
        <v>670</v>
      </c>
      <c r="C112" s="11">
        <v>57</v>
      </c>
      <c r="D112" s="11">
        <v>49</v>
      </c>
      <c r="F112" s="9"/>
      <c r="G112" s="9"/>
      <c r="H112" s="9"/>
      <c r="I112" s="9"/>
    </row>
    <row r="113" spans="1:9" ht="15.95" customHeight="1">
      <c r="A113" s="14"/>
      <c r="B113" s="10" t="s">
        <v>671</v>
      </c>
      <c r="C113" s="11">
        <v>86</v>
      </c>
      <c r="D113" s="11">
        <v>86</v>
      </c>
      <c r="F113" s="9"/>
      <c r="G113" s="9"/>
      <c r="H113" s="9"/>
      <c r="I113" s="9"/>
    </row>
    <row r="114" spans="1:9" ht="15.95" customHeight="1">
      <c r="A114" s="14"/>
      <c r="B114" s="10" t="s">
        <v>185</v>
      </c>
      <c r="C114" s="11">
        <v>67</v>
      </c>
      <c r="D114" s="11">
        <v>56</v>
      </c>
      <c r="F114" s="9"/>
      <c r="G114" s="9"/>
      <c r="H114" s="9"/>
      <c r="I114" s="9"/>
    </row>
    <row r="115" spans="1:9" ht="15.95" customHeight="1">
      <c r="A115" s="14"/>
      <c r="B115" s="10" t="s">
        <v>669</v>
      </c>
      <c r="C115" s="11">
        <v>109</v>
      </c>
      <c r="D115" s="11">
        <v>96</v>
      </c>
      <c r="F115" s="9"/>
      <c r="G115" s="9"/>
      <c r="H115" s="9"/>
      <c r="I115" s="9"/>
    </row>
    <row r="116" spans="1:9" ht="15.95" customHeight="1">
      <c r="A116" s="14"/>
      <c r="B116" s="10" t="s">
        <v>668</v>
      </c>
      <c r="C116" s="11">
        <v>63</v>
      </c>
      <c r="D116" s="11">
        <v>63</v>
      </c>
      <c r="F116" s="9"/>
      <c r="G116" s="9"/>
      <c r="H116" s="9"/>
      <c r="I116" s="9"/>
    </row>
    <row r="117" spans="1:9" ht="15.95" customHeight="1">
      <c r="A117" s="14"/>
      <c r="B117" s="10" t="s">
        <v>41</v>
      </c>
      <c r="C117" s="11">
        <v>82</v>
      </c>
      <c r="D117" s="11">
        <v>69</v>
      </c>
      <c r="F117" s="9"/>
      <c r="G117" s="9"/>
      <c r="H117" s="9"/>
      <c r="I117" s="9"/>
    </row>
    <row r="118" spans="1:9" ht="15.95" customHeight="1">
      <c r="A118" s="14"/>
      <c r="B118" s="10" t="s">
        <v>673</v>
      </c>
      <c r="C118" s="11">
        <v>75</v>
      </c>
      <c r="D118" s="11">
        <v>83</v>
      </c>
      <c r="F118" s="9"/>
      <c r="G118" s="9"/>
      <c r="H118" s="9"/>
      <c r="I118" s="9"/>
    </row>
    <row r="119" spans="1:9" ht="15.95" customHeight="1">
      <c r="A119" s="14"/>
      <c r="B119" s="10" t="s">
        <v>674</v>
      </c>
      <c r="C119" s="11">
        <v>120</v>
      </c>
      <c r="D119" s="11">
        <v>98</v>
      </c>
      <c r="F119" s="9"/>
      <c r="G119" s="9"/>
      <c r="H119" s="9"/>
      <c r="I119" s="9"/>
    </row>
    <row r="120" spans="1:9" ht="15.95" customHeight="1">
      <c r="A120" s="14"/>
      <c r="B120" s="10" t="s">
        <v>42</v>
      </c>
      <c r="C120" s="11">
        <v>47</v>
      </c>
      <c r="D120" s="11">
        <v>47</v>
      </c>
      <c r="F120" s="9"/>
      <c r="G120" s="9"/>
      <c r="H120" s="9"/>
      <c r="I120" s="9"/>
    </row>
    <row r="121" spans="1:9" ht="15.95" customHeight="1">
      <c r="A121" s="14"/>
      <c r="B121" s="10" t="s">
        <v>50</v>
      </c>
      <c r="C121" s="11">
        <v>120</v>
      </c>
      <c r="D121" s="11">
        <v>110</v>
      </c>
      <c r="F121" s="9"/>
      <c r="G121" s="9"/>
      <c r="H121" s="9"/>
      <c r="I121" s="9"/>
    </row>
    <row r="122" spans="1:9" ht="15.95" customHeight="1">
      <c r="A122" s="14"/>
      <c r="B122" s="10" t="s">
        <v>675</v>
      </c>
      <c r="C122" s="11">
        <v>66</v>
      </c>
      <c r="D122" s="11">
        <v>53</v>
      </c>
      <c r="F122" s="9"/>
      <c r="G122" s="9"/>
      <c r="H122" s="9"/>
      <c r="I122" s="9"/>
    </row>
    <row r="123" spans="1:9" ht="15.95" customHeight="1">
      <c r="A123" s="14"/>
      <c r="B123" s="10" t="s">
        <v>235</v>
      </c>
      <c r="C123" s="11">
        <v>120</v>
      </c>
      <c r="D123" s="11">
        <v>110</v>
      </c>
      <c r="F123" s="9"/>
      <c r="G123" s="9"/>
      <c r="H123" s="9"/>
      <c r="I123" s="9"/>
    </row>
    <row r="124" spans="1:9" ht="15.95" customHeight="1">
      <c r="A124" s="14"/>
      <c r="B124" s="10" t="s">
        <v>676</v>
      </c>
      <c r="C124" s="11">
        <v>67</v>
      </c>
      <c r="D124" s="11">
        <v>77</v>
      </c>
      <c r="F124" s="9"/>
      <c r="G124" s="9"/>
      <c r="H124" s="9"/>
      <c r="I124" s="9"/>
    </row>
    <row r="125" spans="1:9" ht="15.95" customHeight="1">
      <c r="A125" s="14"/>
      <c r="B125" s="10" t="s">
        <v>565</v>
      </c>
      <c r="C125" s="11">
        <v>105</v>
      </c>
      <c r="D125" s="11">
        <v>107</v>
      </c>
      <c r="F125" s="9"/>
      <c r="G125" s="9"/>
      <c r="H125" s="9"/>
      <c r="I125" s="9"/>
    </row>
    <row r="126" spans="1:9" ht="15.95" customHeight="1">
      <c r="A126" s="14"/>
      <c r="B126" s="10" t="s">
        <v>566</v>
      </c>
      <c r="C126" s="11">
        <v>84</v>
      </c>
      <c r="D126" s="11">
        <v>82</v>
      </c>
      <c r="F126" s="9"/>
      <c r="G126" s="9"/>
      <c r="H126" s="9"/>
      <c r="I126" s="9"/>
    </row>
    <row r="127" spans="1:9" ht="15.95" customHeight="1">
      <c r="A127" s="14"/>
      <c r="B127" s="10" t="s">
        <v>54</v>
      </c>
      <c r="C127" s="11">
        <v>66</v>
      </c>
      <c r="D127" s="11">
        <v>66</v>
      </c>
      <c r="F127" s="9"/>
      <c r="G127" s="9"/>
      <c r="H127" s="9"/>
      <c r="I127" s="9"/>
    </row>
    <row r="128" spans="1:9" ht="15.95" customHeight="1">
      <c r="A128" s="14"/>
      <c r="B128" s="10" t="s">
        <v>679</v>
      </c>
      <c r="C128" s="11">
        <v>64</v>
      </c>
      <c r="D128" s="11">
        <v>64</v>
      </c>
      <c r="F128" s="9"/>
      <c r="G128" s="9"/>
      <c r="H128" s="9"/>
      <c r="I128" s="9"/>
    </row>
    <row r="129" spans="1:9" ht="15.95" customHeight="1">
      <c r="A129" s="14"/>
      <c r="B129" s="10" t="s">
        <v>567</v>
      </c>
      <c r="C129" s="11">
        <v>83</v>
      </c>
      <c r="D129" s="11">
        <v>62</v>
      </c>
      <c r="F129" s="9"/>
      <c r="G129" s="9"/>
      <c r="H129" s="9"/>
      <c r="I129" s="9"/>
    </row>
    <row r="130" spans="1:9" ht="15.95" customHeight="1">
      <c r="A130" s="14"/>
      <c r="B130" s="10" t="s">
        <v>57</v>
      </c>
      <c r="C130" s="11">
        <v>87</v>
      </c>
      <c r="D130" s="11">
        <v>96</v>
      </c>
      <c r="F130" s="9"/>
      <c r="G130" s="9"/>
      <c r="H130" s="9"/>
      <c r="I130" s="9"/>
    </row>
    <row r="131" spans="1:9" ht="15.95" customHeight="1">
      <c r="A131" s="14"/>
      <c r="B131" s="10" t="s">
        <v>141</v>
      </c>
      <c r="C131" s="11">
        <v>78</v>
      </c>
      <c r="D131" s="11">
        <v>82</v>
      </c>
      <c r="F131" s="9"/>
      <c r="G131" s="9"/>
      <c r="H131" s="9"/>
      <c r="I131" s="9"/>
    </row>
    <row r="132" spans="1:9" ht="15.95" customHeight="1">
      <c r="A132" s="14"/>
      <c r="B132" s="10" t="s">
        <v>681</v>
      </c>
      <c r="C132" s="11">
        <v>78</v>
      </c>
      <c r="D132" s="11">
        <v>66</v>
      </c>
      <c r="F132" s="9"/>
      <c r="G132" s="9"/>
      <c r="H132" s="9"/>
      <c r="I132" s="9"/>
    </row>
    <row r="133" spans="1:9" ht="15.95" customHeight="1">
      <c r="A133" s="14"/>
      <c r="B133" s="10" t="s">
        <v>60</v>
      </c>
      <c r="C133" s="11">
        <v>105</v>
      </c>
      <c r="D133" s="11">
        <v>101</v>
      </c>
      <c r="F133" s="9"/>
      <c r="G133" s="9"/>
      <c r="H133" s="9"/>
      <c r="I133" s="9"/>
    </row>
    <row r="134" spans="1:9" ht="15.95" customHeight="1">
      <c r="A134" s="14"/>
      <c r="B134" s="10" t="s">
        <v>682</v>
      </c>
      <c r="C134" s="11">
        <v>63</v>
      </c>
      <c r="D134" s="11">
        <v>63</v>
      </c>
      <c r="F134" s="9"/>
      <c r="G134" s="9"/>
      <c r="H134" s="9"/>
      <c r="I134" s="9"/>
    </row>
    <row r="135" spans="1:9" ht="15.95" customHeight="1">
      <c r="A135" s="14"/>
      <c r="B135" s="10" t="s">
        <v>62</v>
      </c>
      <c r="C135" s="11">
        <v>70</v>
      </c>
      <c r="D135" s="11">
        <v>74</v>
      </c>
      <c r="F135" s="9"/>
      <c r="G135" s="9"/>
      <c r="H135" s="9"/>
      <c r="I135" s="9"/>
    </row>
    <row r="136" spans="1:9" ht="15.95" customHeight="1">
      <c r="A136" s="14"/>
      <c r="B136" s="10" t="s">
        <v>595</v>
      </c>
      <c r="C136" s="11">
        <v>105</v>
      </c>
      <c r="D136" s="11">
        <v>104</v>
      </c>
      <c r="F136" s="9"/>
      <c r="G136" s="9"/>
      <c r="H136" s="9"/>
      <c r="I136" s="9"/>
    </row>
    <row r="137" spans="1:9" ht="15.95" customHeight="1">
      <c r="A137" s="14"/>
      <c r="B137" s="10" t="s">
        <v>63</v>
      </c>
      <c r="C137" s="11">
        <v>77</v>
      </c>
      <c r="D137" s="11">
        <v>79</v>
      </c>
      <c r="F137" s="9"/>
      <c r="G137" s="9"/>
      <c r="H137" s="9"/>
      <c r="I137" s="9"/>
    </row>
    <row r="138" spans="1:9" ht="15.95" customHeight="1">
      <c r="A138" s="14"/>
      <c r="B138" s="10" t="s">
        <v>683</v>
      </c>
      <c r="C138" s="11">
        <v>92</v>
      </c>
      <c r="D138" s="11">
        <v>78</v>
      </c>
      <c r="F138" s="9"/>
      <c r="G138" s="9"/>
      <c r="H138" s="9"/>
      <c r="I138" s="9"/>
    </row>
    <row r="139" spans="1:9" ht="15.95" customHeight="1">
      <c r="A139" s="14"/>
      <c r="B139" s="10" t="s">
        <v>684</v>
      </c>
      <c r="C139" s="11">
        <v>60</v>
      </c>
      <c r="D139" s="11">
        <v>60</v>
      </c>
      <c r="F139" s="9"/>
      <c r="G139" s="9"/>
      <c r="H139" s="9"/>
      <c r="I139" s="9"/>
    </row>
    <row r="140" spans="1:9" ht="15.95" customHeight="1">
      <c r="A140" s="14"/>
      <c r="B140" s="10" t="s">
        <v>66</v>
      </c>
      <c r="C140" s="11">
        <v>95</v>
      </c>
      <c r="D140" s="11">
        <v>95</v>
      </c>
      <c r="F140" s="9"/>
      <c r="G140" s="9"/>
      <c r="H140" s="9"/>
      <c r="I140" s="9"/>
    </row>
    <row r="141" spans="1:9" ht="15.95" customHeight="1">
      <c r="A141" s="14"/>
      <c r="B141" s="10" t="s">
        <v>685</v>
      </c>
      <c r="C141" s="11">
        <v>67</v>
      </c>
      <c r="D141" s="11">
        <v>72</v>
      </c>
      <c r="F141" s="9"/>
      <c r="G141" s="9"/>
      <c r="H141" s="9"/>
      <c r="I141" s="9"/>
    </row>
    <row r="142" spans="1:9" ht="15.95" customHeight="1">
      <c r="A142" s="14"/>
      <c r="B142" s="10" t="s">
        <v>186</v>
      </c>
      <c r="C142" s="11">
        <v>53</v>
      </c>
      <c r="D142" s="11">
        <v>58</v>
      </c>
      <c r="F142" s="9"/>
      <c r="G142" s="9"/>
      <c r="H142" s="9"/>
      <c r="I142" s="9"/>
    </row>
    <row r="143" spans="1:9" ht="15.95" customHeight="1">
      <c r="A143" s="14"/>
      <c r="B143" s="10" t="s">
        <v>68</v>
      </c>
      <c r="C143" s="11">
        <v>64</v>
      </c>
      <c r="D143" s="11">
        <v>64</v>
      </c>
      <c r="F143" s="9"/>
      <c r="G143" s="9"/>
      <c r="H143" s="9"/>
      <c r="I143" s="9"/>
    </row>
    <row r="144" spans="1:9" ht="15.95" customHeight="1">
      <c r="A144" s="14"/>
      <c r="B144" s="10" t="s">
        <v>680</v>
      </c>
      <c r="C144" s="11">
        <v>88</v>
      </c>
      <c r="D144" s="11">
        <v>80</v>
      </c>
      <c r="F144" s="9"/>
      <c r="G144" s="9"/>
      <c r="H144" s="9"/>
      <c r="I144" s="9"/>
    </row>
    <row r="145" spans="1:9" ht="15.95" customHeight="1">
      <c r="A145" s="14"/>
      <c r="B145" s="10" t="s">
        <v>69</v>
      </c>
      <c r="C145" s="11">
        <v>83</v>
      </c>
      <c r="D145" s="11">
        <v>83</v>
      </c>
      <c r="F145" s="9"/>
      <c r="G145" s="9"/>
      <c r="H145" s="9"/>
      <c r="I145" s="9"/>
    </row>
    <row r="146" spans="1:9" ht="15.95" customHeight="1">
      <c r="A146" s="14"/>
      <c r="B146" s="10" t="s">
        <v>70</v>
      </c>
      <c r="C146" s="11">
        <v>72</v>
      </c>
      <c r="D146" s="11">
        <v>61</v>
      </c>
      <c r="F146" s="9"/>
      <c r="G146" s="9"/>
      <c r="H146" s="9"/>
      <c r="I146" s="9"/>
    </row>
    <row r="147" spans="1:9" ht="15.95" customHeight="1">
      <c r="A147" s="14"/>
      <c r="B147" s="10" t="s">
        <v>686</v>
      </c>
      <c r="C147" s="11">
        <v>58</v>
      </c>
      <c r="D147" s="11">
        <v>58</v>
      </c>
      <c r="F147" s="9"/>
      <c r="G147" s="9"/>
      <c r="H147" s="9"/>
      <c r="I147" s="9"/>
    </row>
    <row r="148" spans="1:9" ht="15.95" customHeight="1">
      <c r="A148" s="14"/>
      <c r="B148" s="10" t="s">
        <v>72</v>
      </c>
      <c r="C148" s="11">
        <v>63</v>
      </c>
      <c r="D148" s="11">
        <v>53</v>
      </c>
      <c r="F148" s="9"/>
      <c r="G148" s="9"/>
      <c r="H148" s="9"/>
      <c r="I148" s="9"/>
    </row>
    <row r="149" spans="1:9" ht="15.95" customHeight="1">
      <c r="A149" s="14"/>
      <c r="B149" s="10" t="s">
        <v>73</v>
      </c>
      <c r="C149" s="11">
        <v>79</v>
      </c>
      <c r="D149" s="205">
        <v>71</v>
      </c>
      <c r="F149" s="9"/>
      <c r="G149" s="9"/>
      <c r="H149" s="9"/>
      <c r="I149" s="9"/>
    </row>
    <row r="150" spans="1:9" ht="15.95" customHeight="1">
      <c r="A150" s="14"/>
      <c r="B150" s="10" t="s">
        <v>687</v>
      </c>
      <c r="C150" s="11">
        <v>98</v>
      </c>
      <c r="D150" s="11">
        <v>103</v>
      </c>
      <c r="F150" s="9"/>
      <c r="G150" s="9"/>
      <c r="H150" s="9"/>
      <c r="I150" s="9"/>
    </row>
    <row r="151" spans="1:9" ht="15.95" customHeight="1">
      <c r="A151" s="14"/>
      <c r="B151" s="10" t="s">
        <v>688</v>
      </c>
      <c r="C151" s="11">
        <v>92</v>
      </c>
      <c r="D151" s="11">
        <v>95</v>
      </c>
      <c r="F151" s="9"/>
      <c r="G151" s="9"/>
      <c r="H151" s="9"/>
      <c r="I151" s="9"/>
    </row>
    <row r="152" spans="1:9" ht="15.95" customHeight="1">
      <c r="A152" s="14"/>
      <c r="B152" s="10" t="s">
        <v>689</v>
      </c>
      <c r="C152" s="11">
        <v>88</v>
      </c>
      <c r="D152" s="11">
        <v>97</v>
      </c>
      <c r="F152" s="9"/>
      <c r="G152" s="9"/>
      <c r="H152" s="9"/>
      <c r="I152" s="9"/>
    </row>
    <row r="153" spans="1:9" ht="15.95" customHeight="1">
      <c r="A153" s="14"/>
      <c r="B153" s="10" t="s">
        <v>74</v>
      </c>
      <c r="C153" s="11">
        <v>66</v>
      </c>
      <c r="D153" s="11">
        <v>66</v>
      </c>
      <c r="F153" s="9"/>
      <c r="G153" s="9"/>
      <c r="H153" s="9"/>
      <c r="I153" s="9"/>
    </row>
    <row r="154" spans="1:9" ht="15.95" customHeight="1">
      <c r="A154" s="14"/>
      <c r="B154" s="10" t="s">
        <v>77</v>
      </c>
      <c r="C154" s="11">
        <v>73</v>
      </c>
      <c r="D154" s="11">
        <v>73</v>
      </c>
      <c r="F154" s="9"/>
      <c r="G154" s="9"/>
      <c r="H154" s="9"/>
      <c r="I154" s="9"/>
    </row>
    <row r="155" spans="1:9" ht="15.95" customHeight="1">
      <c r="A155" s="14"/>
      <c r="B155" s="10" t="s">
        <v>78</v>
      </c>
      <c r="C155" s="11">
        <v>78</v>
      </c>
      <c r="D155" s="11">
        <v>59</v>
      </c>
      <c r="F155" s="9"/>
      <c r="G155" s="9"/>
      <c r="H155" s="9"/>
      <c r="I155" s="9"/>
    </row>
    <row r="156" spans="1:9" ht="15.95" customHeight="1">
      <c r="A156" s="14"/>
      <c r="B156" s="10" t="s">
        <v>79</v>
      </c>
      <c r="C156" s="11">
        <v>90</v>
      </c>
      <c r="D156" s="11">
        <v>61</v>
      </c>
      <c r="F156" s="9"/>
      <c r="G156" s="9"/>
      <c r="H156" s="9"/>
      <c r="I156" s="9"/>
    </row>
    <row r="157" spans="1:9" ht="15.95" customHeight="1">
      <c r="A157" s="14"/>
      <c r="B157" s="10" t="s">
        <v>678</v>
      </c>
      <c r="C157" s="11">
        <v>50</v>
      </c>
      <c r="D157" s="11">
        <v>53</v>
      </c>
      <c r="F157" s="9"/>
      <c r="G157" s="9"/>
      <c r="H157" s="9"/>
      <c r="I157" s="9"/>
    </row>
    <row r="158" spans="1:9" ht="15.95" customHeight="1">
      <c r="A158" s="14"/>
      <c r="B158" s="10" t="s">
        <v>690</v>
      </c>
      <c r="C158" s="11">
        <v>89</v>
      </c>
      <c r="D158" s="11">
        <v>80</v>
      </c>
      <c r="F158" s="9"/>
      <c r="G158" s="9"/>
      <c r="H158" s="9"/>
      <c r="I158" s="9"/>
    </row>
    <row r="159" spans="1:9" ht="15.95" customHeight="1">
      <c r="A159" s="14"/>
      <c r="B159" s="10" t="s">
        <v>691</v>
      </c>
      <c r="C159" s="11">
        <v>119</v>
      </c>
      <c r="D159" s="11">
        <v>110</v>
      </c>
      <c r="F159" s="9"/>
      <c r="G159" s="9"/>
      <c r="H159" s="9"/>
      <c r="I159" s="9"/>
    </row>
    <row r="160" spans="1:9" ht="15.95" customHeight="1">
      <c r="A160" s="14"/>
      <c r="B160" s="10" t="s">
        <v>84</v>
      </c>
      <c r="C160" s="11">
        <v>90</v>
      </c>
      <c r="D160" s="11">
        <v>83</v>
      </c>
      <c r="F160" s="9"/>
      <c r="G160" s="9"/>
      <c r="H160" s="9"/>
      <c r="I160" s="9"/>
    </row>
    <row r="161" spans="1:9" ht="15.95" customHeight="1">
      <c r="A161" s="14"/>
      <c r="B161" s="10" t="s">
        <v>85</v>
      </c>
      <c r="C161" s="11">
        <v>48</v>
      </c>
      <c r="D161" s="11">
        <v>48</v>
      </c>
      <c r="F161" s="9"/>
      <c r="G161" s="9"/>
      <c r="H161" s="9"/>
      <c r="I161" s="9"/>
    </row>
    <row r="162" spans="1:9" ht="15.95" customHeight="1">
      <c r="A162" s="14"/>
      <c r="B162" s="10" t="s">
        <v>86</v>
      </c>
      <c r="C162" s="11">
        <v>91</v>
      </c>
      <c r="D162" s="11">
        <v>77</v>
      </c>
      <c r="F162" s="9"/>
      <c r="G162" s="9"/>
      <c r="H162" s="9"/>
      <c r="I162" s="9"/>
    </row>
    <row r="163" spans="1:9" ht="15.95" customHeight="1">
      <c r="A163" s="14"/>
      <c r="B163" s="10" t="s">
        <v>87</v>
      </c>
      <c r="C163" s="11">
        <v>90</v>
      </c>
      <c r="D163" s="11">
        <v>90</v>
      </c>
      <c r="F163" s="9"/>
      <c r="G163" s="9"/>
      <c r="H163" s="9"/>
      <c r="I163" s="9"/>
    </row>
    <row r="164" spans="1:9" ht="15.95" customHeight="1">
      <c r="A164" s="14"/>
      <c r="B164" s="10" t="s">
        <v>695</v>
      </c>
      <c r="C164" s="11">
        <v>91</v>
      </c>
      <c r="D164" s="11">
        <v>98</v>
      </c>
      <c r="F164" s="9"/>
      <c r="G164" s="9"/>
      <c r="H164" s="9"/>
      <c r="I164" s="9"/>
    </row>
    <row r="165" spans="1:9" ht="15.95" customHeight="1">
      <c r="A165" s="14"/>
      <c r="B165" s="10" t="s">
        <v>89</v>
      </c>
      <c r="C165" s="11">
        <v>71</v>
      </c>
      <c r="D165" s="11">
        <v>68</v>
      </c>
      <c r="F165" s="9"/>
      <c r="G165" s="9"/>
      <c r="H165" s="9"/>
      <c r="I165" s="9"/>
    </row>
    <row r="166" spans="1:9" ht="15.95" customHeight="1">
      <c r="A166" s="14"/>
      <c r="B166" s="10" t="s">
        <v>90</v>
      </c>
      <c r="C166" s="11">
        <v>86</v>
      </c>
      <c r="D166" s="11">
        <v>94</v>
      </c>
      <c r="F166" s="9"/>
      <c r="G166" s="9"/>
      <c r="H166" s="9"/>
      <c r="I166" s="9"/>
    </row>
    <row r="167" spans="1:9" ht="15.95" customHeight="1">
      <c r="A167" s="14"/>
      <c r="B167" s="10" t="s">
        <v>569</v>
      </c>
      <c r="C167" s="11">
        <v>99</v>
      </c>
      <c r="D167" s="11">
        <v>99</v>
      </c>
      <c r="F167" s="9"/>
      <c r="G167" s="9"/>
      <c r="H167" s="9"/>
      <c r="I167" s="9"/>
    </row>
    <row r="168" spans="1:9" ht="15.95" customHeight="1">
      <c r="A168" s="14"/>
      <c r="B168" s="10" t="s">
        <v>696</v>
      </c>
      <c r="C168" s="11">
        <v>63</v>
      </c>
      <c r="D168" s="11">
        <v>71</v>
      </c>
      <c r="F168" s="9"/>
      <c r="G168" s="9"/>
      <c r="H168" s="9"/>
      <c r="I168" s="9"/>
    </row>
    <row r="169" spans="1:9" ht="15.95" customHeight="1">
      <c r="A169" s="14"/>
      <c r="B169" s="10" t="s">
        <v>148</v>
      </c>
      <c r="C169" s="11">
        <v>71</v>
      </c>
      <c r="D169" s="11">
        <v>71</v>
      </c>
      <c r="F169" s="9"/>
      <c r="G169" s="9"/>
      <c r="H169" s="9"/>
      <c r="I169" s="9"/>
    </row>
    <row r="170" spans="1:9" ht="15.95" customHeight="1">
      <c r="A170" s="14"/>
      <c r="B170" s="10" t="s">
        <v>91</v>
      </c>
      <c r="C170" s="11">
        <v>96</v>
      </c>
      <c r="D170" s="11">
        <v>79</v>
      </c>
      <c r="F170" s="9"/>
      <c r="G170" s="9"/>
      <c r="H170" s="9"/>
      <c r="I170" s="9"/>
    </row>
    <row r="171" spans="1:9" ht="15.95" customHeight="1">
      <c r="A171" s="14"/>
      <c r="B171" s="10" t="s">
        <v>92</v>
      </c>
      <c r="C171" s="11">
        <v>107</v>
      </c>
      <c r="D171" s="11">
        <v>110</v>
      </c>
      <c r="F171" s="9"/>
      <c r="G171" s="9"/>
      <c r="H171" s="9"/>
      <c r="I171" s="9"/>
    </row>
    <row r="172" spans="1:9" ht="15.95" customHeight="1">
      <c r="A172" s="14"/>
      <c r="B172" s="10" t="s">
        <v>697</v>
      </c>
      <c r="C172" s="11">
        <v>99</v>
      </c>
      <c r="D172" s="11">
        <v>94</v>
      </c>
      <c r="F172" s="9"/>
      <c r="G172" s="9"/>
      <c r="H172" s="9"/>
      <c r="I172" s="9"/>
    </row>
    <row r="173" spans="1:9" ht="15.95" customHeight="1">
      <c r="A173" s="14"/>
      <c r="B173" s="10" t="s">
        <v>698</v>
      </c>
      <c r="C173" s="11">
        <v>53</v>
      </c>
      <c r="D173" s="11">
        <v>66</v>
      </c>
      <c r="F173" s="9"/>
      <c r="G173" s="9"/>
      <c r="H173" s="9"/>
      <c r="I173" s="9"/>
    </row>
    <row r="174" spans="1:9" ht="15.95" customHeight="1">
      <c r="A174" s="14"/>
      <c r="B174" s="10" t="s">
        <v>699</v>
      </c>
      <c r="C174" s="11">
        <v>89</v>
      </c>
      <c r="D174" s="11">
        <v>86</v>
      </c>
      <c r="F174" s="9"/>
      <c r="G174" s="9"/>
      <c r="H174" s="9"/>
      <c r="I174" s="9"/>
    </row>
    <row r="175" spans="1:9" ht="15.95" customHeight="1">
      <c r="A175" s="14"/>
      <c r="B175" s="10" t="s">
        <v>96</v>
      </c>
      <c r="C175" s="11">
        <v>81</v>
      </c>
      <c r="D175" s="11">
        <v>81</v>
      </c>
      <c r="F175" s="9"/>
      <c r="G175" s="9"/>
      <c r="H175" s="9"/>
      <c r="I175" s="9"/>
    </row>
    <row r="176" spans="1:9" ht="15.95" customHeight="1">
      <c r="A176" s="14"/>
      <c r="B176" s="10" t="s">
        <v>700</v>
      </c>
      <c r="C176" s="11">
        <v>105</v>
      </c>
      <c r="D176" s="11">
        <v>92</v>
      </c>
      <c r="F176" s="9"/>
      <c r="G176" s="9"/>
      <c r="H176" s="9"/>
      <c r="I176" s="9"/>
    </row>
    <row r="177" spans="1:9" ht="15.95" customHeight="1">
      <c r="A177" s="14"/>
      <c r="B177" s="10" t="s">
        <v>98</v>
      </c>
      <c r="C177" s="11">
        <v>105</v>
      </c>
      <c r="D177" s="11">
        <v>110</v>
      </c>
      <c r="F177" s="9"/>
      <c r="G177" s="9"/>
      <c r="H177" s="9"/>
      <c r="I177" s="9"/>
    </row>
    <row r="178" spans="1:9" ht="15.95" customHeight="1">
      <c r="A178" s="14"/>
      <c r="B178" s="10" t="s">
        <v>701</v>
      </c>
      <c r="C178" s="11">
        <v>90</v>
      </c>
      <c r="D178" s="11">
        <v>83</v>
      </c>
      <c r="F178" s="9"/>
      <c r="G178" s="9"/>
      <c r="H178" s="9"/>
      <c r="I178" s="9"/>
    </row>
    <row r="179" spans="1:9" ht="15.95" customHeight="1">
      <c r="A179" s="14"/>
      <c r="B179" s="10" t="s">
        <v>101</v>
      </c>
      <c r="C179" s="11">
        <v>74</v>
      </c>
      <c r="D179" s="11">
        <v>60</v>
      </c>
      <c r="F179" s="9"/>
      <c r="G179" s="9"/>
      <c r="H179" s="9"/>
      <c r="I179" s="9"/>
    </row>
    <row r="180" spans="1:9" ht="15.95" customHeight="1">
      <c r="A180" s="14"/>
      <c r="B180" s="10" t="s">
        <v>102</v>
      </c>
      <c r="C180" s="11">
        <v>85</v>
      </c>
      <c r="D180" s="11">
        <v>87</v>
      </c>
      <c r="F180" s="9"/>
      <c r="G180" s="9"/>
      <c r="H180" s="9"/>
      <c r="I180" s="9"/>
    </row>
    <row r="181" spans="1:9" ht="15.95" customHeight="1">
      <c r="A181" s="14"/>
      <c r="B181" s="10" t="s">
        <v>703</v>
      </c>
      <c r="C181" s="11">
        <v>76</v>
      </c>
      <c r="D181" s="11">
        <v>76</v>
      </c>
      <c r="F181" s="9"/>
      <c r="G181" s="9"/>
      <c r="H181" s="9"/>
      <c r="I181" s="9"/>
    </row>
    <row r="182" spans="1:9" ht="15.95" customHeight="1">
      <c r="A182" s="14"/>
      <c r="B182" s="10" t="s">
        <v>704</v>
      </c>
      <c r="C182" s="11">
        <v>108</v>
      </c>
      <c r="D182" s="11">
        <v>98</v>
      </c>
      <c r="F182" s="9"/>
      <c r="G182" s="9"/>
      <c r="H182" s="9"/>
      <c r="I182" s="9"/>
    </row>
    <row r="183" spans="1:9" ht="15.95" customHeight="1">
      <c r="A183" s="14"/>
      <c r="B183" s="10" t="s">
        <v>105</v>
      </c>
      <c r="C183" s="11">
        <v>92</v>
      </c>
      <c r="D183" s="11">
        <v>86</v>
      </c>
      <c r="F183" s="9"/>
      <c r="G183" s="9"/>
      <c r="H183" s="9"/>
      <c r="I183" s="9"/>
    </row>
    <row r="184" spans="1:9" ht="15.95" customHeight="1">
      <c r="A184" s="14"/>
      <c r="B184" s="10" t="s">
        <v>705</v>
      </c>
      <c r="C184" s="11">
        <v>70</v>
      </c>
      <c r="D184" s="11">
        <v>68</v>
      </c>
      <c r="F184" s="9"/>
      <c r="G184" s="9"/>
      <c r="H184" s="9"/>
      <c r="I184" s="9"/>
    </row>
    <row r="185" spans="1:9" ht="15.95" customHeight="1">
      <c r="A185" s="14"/>
      <c r="B185" s="10" t="s">
        <v>571</v>
      </c>
      <c r="C185" s="11">
        <v>105</v>
      </c>
      <c r="D185" s="11">
        <v>95</v>
      </c>
      <c r="F185" s="9"/>
      <c r="G185" s="9"/>
      <c r="H185" s="9"/>
      <c r="I185" s="9"/>
    </row>
    <row r="186" spans="1:9" ht="15.95" customHeight="1">
      <c r="A186" s="14"/>
      <c r="B186" s="10" t="s">
        <v>107</v>
      </c>
      <c r="C186" s="11">
        <v>84</v>
      </c>
      <c r="D186" s="11">
        <v>89</v>
      </c>
      <c r="F186" s="9"/>
      <c r="G186" s="9"/>
      <c r="H186" s="9"/>
      <c r="I186" s="9"/>
    </row>
    <row r="187" spans="1:9" ht="15.95" customHeight="1">
      <c r="A187" s="14"/>
      <c r="B187" s="10" t="s">
        <v>108</v>
      </c>
      <c r="C187" s="11">
        <v>120</v>
      </c>
      <c r="D187" s="11">
        <v>110</v>
      </c>
      <c r="F187" s="9"/>
      <c r="G187" s="9"/>
      <c r="H187" s="9"/>
      <c r="I187" s="9"/>
    </row>
    <row r="188" spans="1:9" ht="15.95" customHeight="1">
      <c r="A188" s="14"/>
      <c r="B188" s="10" t="s">
        <v>596</v>
      </c>
      <c r="C188" s="11">
        <v>103</v>
      </c>
      <c r="D188" s="11">
        <v>103</v>
      </c>
      <c r="F188" s="9"/>
      <c r="G188" s="9"/>
      <c r="H188" s="9"/>
      <c r="I188" s="9"/>
    </row>
    <row r="189" spans="1:9" ht="15.95" customHeight="1">
      <c r="A189" s="14"/>
      <c r="B189" s="10" t="s">
        <v>706</v>
      </c>
      <c r="C189" s="11">
        <v>73</v>
      </c>
      <c r="D189" s="11">
        <v>78</v>
      </c>
      <c r="F189" s="9"/>
      <c r="G189" s="9"/>
      <c r="H189" s="9"/>
      <c r="I189" s="9"/>
    </row>
    <row r="190" spans="1:9" ht="15.95" customHeight="1">
      <c r="A190" s="14"/>
      <c r="B190" s="10" t="s">
        <v>707</v>
      </c>
      <c r="C190" s="11">
        <v>76</v>
      </c>
      <c r="D190" s="11">
        <v>81</v>
      </c>
      <c r="F190" s="9"/>
      <c r="G190" s="9"/>
      <c r="H190" s="9"/>
      <c r="I190" s="9"/>
    </row>
    <row r="191" spans="1:9" ht="15.95" customHeight="1">
      <c r="A191" s="14"/>
      <c r="B191" s="10" t="s">
        <v>702</v>
      </c>
      <c r="C191" s="11">
        <v>105</v>
      </c>
      <c r="D191" s="11">
        <v>105</v>
      </c>
      <c r="F191" s="9"/>
      <c r="G191" s="9"/>
      <c r="H191" s="9"/>
      <c r="I191" s="9"/>
    </row>
    <row r="192" spans="1:9" ht="15.95" customHeight="1">
      <c r="A192" s="14"/>
      <c r="B192" s="10" t="s">
        <v>709</v>
      </c>
      <c r="C192" s="11">
        <v>25</v>
      </c>
      <c r="D192" s="11">
        <v>25</v>
      </c>
      <c r="F192" s="9"/>
      <c r="G192" s="9"/>
      <c r="H192" s="9"/>
      <c r="I192" s="9"/>
    </row>
    <row r="193" spans="1:9" ht="15.95" customHeight="1">
      <c r="A193" s="14"/>
      <c r="B193" s="10" t="s">
        <v>725</v>
      </c>
      <c r="C193" s="11">
        <v>54</v>
      </c>
      <c r="D193" s="11">
        <v>56</v>
      </c>
      <c r="F193" s="9"/>
      <c r="G193" s="9"/>
      <c r="H193" s="9"/>
      <c r="I193" s="9"/>
    </row>
    <row r="194" spans="1:9" ht="15.95" customHeight="1">
      <c r="A194" s="14"/>
      <c r="B194" s="10" t="s">
        <v>726</v>
      </c>
      <c r="C194" s="11">
        <v>120</v>
      </c>
      <c r="D194" s="11">
        <v>72</v>
      </c>
      <c r="F194" s="9"/>
      <c r="G194" s="9"/>
      <c r="H194" s="9"/>
      <c r="I194" s="9"/>
    </row>
    <row r="195" spans="1:9" ht="15.95" customHeight="1">
      <c r="A195" s="14"/>
      <c r="B195" s="10" t="s">
        <v>710</v>
      </c>
      <c r="C195" s="11">
        <v>78</v>
      </c>
      <c r="D195" s="11">
        <v>76</v>
      </c>
      <c r="F195" s="9"/>
      <c r="G195" s="9"/>
      <c r="H195" s="9"/>
      <c r="I195" s="9"/>
    </row>
    <row r="196" spans="1:9" ht="15.95" customHeight="1">
      <c r="A196" s="14"/>
      <c r="B196" s="10" t="s">
        <v>111</v>
      </c>
      <c r="C196" s="11">
        <v>62</v>
      </c>
      <c r="D196" s="11">
        <v>62</v>
      </c>
      <c r="F196" s="9"/>
      <c r="G196" s="9"/>
      <c r="H196" s="9"/>
      <c r="I196" s="9"/>
    </row>
    <row r="197" spans="1:9" ht="15.95" customHeight="1">
      <c r="A197" s="14"/>
      <c r="B197" s="10" t="s">
        <v>708</v>
      </c>
      <c r="C197" s="11">
        <v>88</v>
      </c>
      <c r="D197" s="11">
        <v>89</v>
      </c>
      <c r="F197" s="9"/>
      <c r="G197" s="9"/>
      <c r="H197" s="9"/>
      <c r="I197" s="9"/>
    </row>
    <row r="198" spans="1:9" ht="15.95" customHeight="1">
      <c r="A198" s="14"/>
      <c r="B198" s="10" t="s">
        <v>112</v>
      </c>
      <c r="C198" s="11">
        <v>82</v>
      </c>
      <c r="D198" s="11">
        <v>55</v>
      </c>
      <c r="F198" s="9"/>
      <c r="G198" s="9"/>
      <c r="H198" s="9"/>
      <c r="I198" s="9"/>
    </row>
    <row r="199" spans="1:9" ht="15.95" customHeight="1">
      <c r="A199" s="14"/>
      <c r="B199" s="10" t="s">
        <v>727</v>
      </c>
      <c r="C199" s="11">
        <v>112</v>
      </c>
      <c r="D199" s="11">
        <v>101</v>
      </c>
      <c r="F199" s="9"/>
      <c r="G199" s="9"/>
      <c r="H199" s="9"/>
      <c r="I199" s="9"/>
    </row>
    <row r="200" spans="1:9" ht="15.95" customHeight="1">
      <c r="A200" s="14"/>
      <c r="B200" s="10" t="s">
        <v>728</v>
      </c>
      <c r="C200" s="11">
        <v>120</v>
      </c>
      <c r="D200" s="11">
        <v>110</v>
      </c>
      <c r="F200" s="9"/>
      <c r="G200" s="9"/>
      <c r="H200" s="9"/>
      <c r="I200" s="9"/>
    </row>
    <row r="201" spans="1:9" ht="15.95" customHeight="1">
      <c r="A201" s="14"/>
      <c r="B201" s="10" t="s">
        <v>712</v>
      </c>
      <c r="C201" s="11">
        <v>87</v>
      </c>
      <c r="D201" s="11">
        <v>67</v>
      </c>
      <c r="F201" s="9"/>
      <c r="G201" s="9"/>
      <c r="H201" s="9"/>
      <c r="I201" s="9"/>
    </row>
    <row r="202" spans="1:9" ht="15.95" customHeight="1">
      <c r="A202" s="14"/>
      <c r="B202" s="10" t="s">
        <v>116</v>
      </c>
      <c r="C202" s="11">
        <v>82</v>
      </c>
      <c r="D202" s="11">
        <v>77</v>
      </c>
      <c r="F202" s="9"/>
      <c r="G202" s="9"/>
      <c r="H202" s="9"/>
      <c r="I202" s="9"/>
    </row>
    <row r="203" spans="1:9" ht="15.95" customHeight="1">
      <c r="A203" s="14"/>
      <c r="B203" s="10" t="s">
        <v>713</v>
      </c>
      <c r="C203" s="11">
        <v>61</v>
      </c>
      <c r="D203" s="11">
        <v>61</v>
      </c>
      <c r="F203" s="9"/>
      <c r="G203" s="9"/>
      <c r="H203" s="9"/>
      <c r="I203" s="9"/>
    </row>
    <row r="204" spans="1:9" ht="15.95" customHeight="1">
      <c r="A204" s="14"/>
      <c r="B204" s="10" t="s">
        <v>117</v>
      </c>
      <c r="C204" s="11">
        <v>75</v>
      </c>
      <c r="D204" s="11">
        <v>75</v>
      </c>
      <c r="F204" s="9"/>
      <c r="G204" s="9"/>
      <c r="H204" s="9"/>
      <c r="I204" s="9"/>
    </row>
    <row r="205" spans="1:9" ht="15.95" customHeight="1">
      <c r="A205" s="14"/>
      <c r="B205" s="10" t="s">
        <v>118</v>
      </c>
      <c r="C205" s="11">
        <v>78</v>
      </c>
      <c r="D205" s="11">
        <v>74</v>
      </c>
      <c r="F205" s="9"/>
      <c r="G205" s="9"/>
      <c r="H205" s="9"/>
      <c r="I205" s="9"/>
    </row>
    <row r="206" spans="1:9" ht="15.95" customHeight="1">
      <c r="A206" s="14"/>
      <c r="B206" s="10" t="s">
        <v>119</v>
      </c>
      <c r="C206" s="11">
        <v>63</v>
      </c>
      <c r="D206" s="11">
        <v>63</v>
      </c>
      <c r="F206" s="9"/>
      <c r="G206" s="9"/>
      <c r="H206" s="9"/>
      <c r="I206" s="9"/>
    </row>
    <row r="207" spans="1:9" ht="15.95" customHeight="1">
      <c r="A207" s="14"/>
      <c r="B207" s="10" t="s">
        <v>120</v>
      </c>
      <c r="C207" s="11">
        <v>92</v>
      </c>
      <c r="D207" s="11">
        <v>98</v>
      </c>
      <c r="F207" s="9"/>
      <c r="G207" s="9"/>
      <c r="H207" s="9"/>
      <c r="I207" s="9"/>
    </row>
    <row r="208" spans="1:9" ht="15.95" customHeight="1">
      <c r="A208" s="14"/>
      <c r="B208" s="10" t="s">
        <v>121</v>
      </c>
      <c r="C208" s="11">
        <v>59</v>
      </c>
      <c r="D208" s="11">
        <v>59</v>
      </c>
      <c r="F208" s="9"/>
      <c r="G208" s="9"/>
      <c r="H208" s="9"/>
      <c r="I208" s="9"/>
    </row>
    <row r="209" spans="1:9" ht="15.95" customHeight="1">
      <c r="A209" s="14"/>
      <c r="B209" s="10" t="s">
        <v>714</v>
      </c>
      <c r="C209" s="11">
        <v>99</v>
      </c>
      <c r="D209" s="11">
        <v>101</v>
      </c>
      <c r="F209" s="9"/>
      <c r="G209" s="9"/>
      <c r="H209" s="9"/>
      <c r="I209" s="9"/>
    </row>
    <row r="210" spans="1:9" ht="15.95" customHeight="1">
      <c r="A210" s="14"/>
      <c r="B210" s="10" t="s">
        <v>717</v>
      </c>
      <c r="C210" s="11">
        <v>62</v>
      </c>
      <c r="D210" s="11">
        <v>62</v>
      </c>
      <c r="F210" s="9"/>
      <c r="G210" s="9"/>
      <c r="H210" s="9"/>
      <c r="I210" s="9"/>
    </row>
    <row r="211" spans="1:9" ht="15.95" customHeight="1">
      <c r="A211" s="14"/>
      <c r="B211" s="10" t="s">
        <v>718</v>
      </c>
      <c r="C211" s="11">
        <v>50</v>
      </c>
      <c r="D211" s="11">
        <v>50</v>
      </c>
      <c r="F211" s="9"/>
      <c r="G211" s="9"/>
      <c r="H211" s="9"/>
      <c r="I211" s="9"/>
    </row>
    <row r="212" spans="1:9" ht="15.95" customHeight="1">
      <c r="A212" s="14"/>
      <c r="B212" s="10" t="s">
        <v>126</v>
      </c>
      <c r="C212" s="11">
        <v>120</v>
      </c>
      <c r="D212" s="11">
        <v>110</v>
      </c>
      <c r="F212" s="9"/>
      <c r="G212" s="9"/>
      <c r="H212" s="9"/>
      <c r="I212" s="9"/>
    </row>
    <row r="213" spans="1:9" ht="15.95" customHeight="1">
      <c r="A213" s="14"/>
      <c r="B213" s="10" t="s">
        <v>719</v>
      </c>
      <c r="C213" s="11">
        <v>105</v>
      </c>
      <c r="D213" s="11">
        <v>95</v>
      </c>
      <c r="F213" s="9"/>
      <c r="G213" s="9"/>
      <c r="H213" s="9"/>
      <c r="I213" s="9"/>
    </row>
    <row r="214" spans="1:9" ht="15.95" customHeight="1">
      <c r="A214" s="14"/>
      <c r="B214" s="10" t="s">
        <v>128</v>
      </c>
      <c r="C214" s="11">
        <v>46</v>
      </c>
      <c r="D214" s="11">
        <v>46</v>
      </c>
      <c r="F214" s="9"/>
      <c r="G214" s="9"/>
      <c r="H214" s="9"/>
      <c r="I214" s="9"/>
    </row>
    <row r="215" spans="1:9" ht="15.95" customHeight="1">
      <c r="A215" s="14"/>
      <c r="B215" s="10" t="s">
        <v>692</v>
      </c>
      <c r="C215" s="11">
        <v>72</v>
      </c>
      <c r="D215" s="11">
        <v>72</v>
      </c>
      <c r="F215" s="9"/>
      <c r="G215" s="9"/>
      <c r="H215" s="9"/>
      <c r="I215" s="9"/>
    </row>
    <row r="216" spans="1:9" ht="15.95" customHeight="1">
      <c r="A216" s="14"/>
      <c r="B216" s="10" t="s">
        <v>572</v>
      </c>
      <c r="C216" s="11">
        <v>86</v>
      </c>
      <c r="D216" s="11">
        <v>80</v>
      </c>
      <c r="F216" s="9"/>
      <c r="G216" s="9"/>
      <c r="H216" s="9"/>
      <c r="I216" s="9"/>
    </row>
    <row r="217" spans="1:9" ht="15.95" customHeight="1">
      <c r="A217" s="14"/>
      <c r="B217" s="10" t="s">
        <v>721</v>
      </c>
      <c r="C217" s="11">
        <v>118</v>
      </c>
      <c r="D217" s="11">
        <v>106</v>
      </c>
      <c r="F217" s="9"/>
      <c r="G217" s="9"/>
      <c r="H217" s="9"/>
      <c r="I217" s="9"/>
    </row>
    <row r="218" spans="1:9" ht="15.95" customHeight="1">
      <c r="A218" s="14"/>
      <c r="B218" s="10" t="s">
        <v>720</v>
      </c>
      <c r="C218" s="11">
        <v>105</v>
      </c>
      <c r="D218" s="11">
        <v>110</v>
      </c>
      <c r="F218" s="9"/>
      <c r="G218" s="9"/>
      <c r="H218" s="9"/>
      <c r="I218" s="9"/>
    </row>
    <row r="219" spans="1:9" ht="15.95" customHeight="1">
      <c r="A219" s="14"/>
      <c r="B219" s="10" t="s">
        <v>722</v>
      </c>
      <c r="C219" s="11">
        <v>117</v>
      </c>
      <c r="D219" s="11">
        <v>110</v>
      </c>
      <c r="F219" s="9"/>
      <c r="G219" s="9"/>
      <c r="H219" s="9"/>
      <c r="I219" s="9"/>
    </row>
    <row r="220" spans="1:9" ht="15.95" customHeight="1">
      <c r="A220" s="14"/>
      <c r="B220" s="10" t="s">
        <v>129</v>
      </c>
      <c r="C220" s="11">
        <v>68</v>
      </c>
      <c r="D220" s="11">
        <v>68</v>
      </c>
      <c r="F220" s="9"/>
      <c r="G220" s="9"/>
      <c r="H220" s="9"/>
      <c r="I220" s="9"/>
    </row>
    <row r="221" spans="1:9" ht="15.95" customHeight="1">
      <c r="A221" s="14"/>
      <c r="B221" s="10" t="s">
        <v>693</v>
      </c>
      <c r="C221" s="11">
        <v>66</v>
      </c>
      <c r="D221" s="11">
        <v>71</v>
      </c>
      <c r="F221" s="9"/>
      <c r="G221" s="9"/>
      <c r="H221" s="9"/>
      <c r="I221" s="9"/>
    </row>
    <row r="222" spans="1:9" ht="15.95" customHeight="1">
      <c r="A222" s="14"/>
      <c r="B222" s="10" t="s">
        <v>130</v>
      </c>
      <c r="C222" s="11">
        <v>102</v>
      </c>
      <c r="D222" s="11">
        <v>89</v>
      </c>
      <c r="F222" s="9"/>
      <c r="G222" s="9"/>
      <c r="H222" s="9"/>
      <c r="I222" s="9"/>
    </row>
    <row r="223" spans="1:9" ht="15.95" customHeight="1">
      <c r="A223" s="14"/>
      <c r="B223" s="10" t="s">
        <v>131</v>
      </c>
      <c r="C223" s="11">
        <v>55</v>
      </c>
      <c r="D223" s="11">
        <v>95</v>
      </c>
      <c r="F223" s="9"/>
      <c r="G223" s="9"/>
      <c r="H223" s="9"/>
      <c r="I223" s="9"/>
    </row>
    <row r="224" spans="1:9" ht="15.95" customHeight="1">
      <c r="A224" s="14"/>
      <c r="B224" s="10" t="s">
        <v>133</v>
      </c>
      <c r="C224" s="11">
        <v>61</v>
      </c>
      <c r="D224" s="11">
        <v>61</v>
      </c>
      <c r="F224" s="9"/>
      <c r="G224" s="9"/>
      <c r="H224" s="9"/>
      <c r="I224" s="9"/>
    </row>
    <row r="225" spans="1:13" ht="15.95" customHeight="1">
      <c r="A225" s="14"/>
      <c r="B225" s="10" t="s">
        <v>619</v>
      </c>
      <c r="C225" s="11">
        <v>105</v>
      </c>
      <c r="D225" s="11">
        <v>93</v>
      </c>
      <c r="F225" s="9"/>
      <c r="G225" s="9"/>
      <c r="H225" s="9"/>
      <c r="I225" s="9"/>
    </row>
    <row r="226" spans="1:13" ht="15.95" customHeight="1">
      <c r="A226" s="14"/>
      <c r="B226" s="10" t="s">
        <v>723</v>
      </c>
      <c r="C226" s="11">
        <v>71</v>
      </c>
      <c r="D226" s="11">
        <v>74</v>
      </c>
      <c r="F226" s="9"/>
      <c r="G226" s="9"/>
      <c r="H226" s="9"/>
      <c r="I226" s="9"/>
    </row>
    <row r="227" spans="1:13" ht="15.95" customHeight="1">
      <c r="A227" s="14"/>
      <c r="B227" s="10" t="s">
        <v>724</v>
      </c>
      <c r="C227" s="11">
        <v>93</v>
      </c>
      <c r="D227" s="11">
        <v>93</v>
      </c>
      <c r="F227" s="9"/>
      <c r="G227" s="9"/>
      <c r="H227" s="9"/>
      <c r="I227" s="9"/>
    </row>
    <row r="228" spans="1:13" ht="15.95" customHeight="1">
      <c r="B228" s="10" t="s">
        <v>664</v>
      </c>
      <c r="C228" s="11">
        <v>70</v>
      </c>
      <c r="D228" s="11">
        <v>60</v>
      </c>
      <c r="F228" s="9"/>
      <c r="G228" s="9"/>
      <c r="H228" s="9"/>
      <c r="I228" s="9"/>
    </row>
    <row r="229" spans="1:13" ht="15.95" customHeight="1">
      <c r="B229" s="10" t="s">
        <v>136</v>
      </c>
      <c r="C229" s="11">
        <v>54</v>
      </c>
      <c r="D229" s="11">
        <v>77</v>
      </c>
      <c r="F229" s="9"/>
      <c r="G229" s="9"/>
      <c r="H229" s="9"/>
      <c r="I229" s="9"/>
    </row>
    <row r="230" spans="1:13" ht="15.95" customHeight="1">
      <c r="B230" s="10" t="s">
        <v>137</v>
      </c>
      <c r="C230" s="11">
        <v>91</v>
      </c>
      <c r="D230" s="11">
        <v>71</v>
      </c>
      <c r="F230" s="9"/>
      <c r="G230" s="9"/>
      <c r="H230" s="9"/>
      <c r="I230" s="9"/>
    </row>
    <row r="231" spans="1:13" ht="15.95" customHeight="1">
      <c r="F231" s="9"/>
      <c r="G231" s="9"/>
      <c r="H231" s="9"/>
      <c r="I231" s="9"/>
    </row>
    <row r="232" spans="1:13" ht="15.95" customHeight="1">
      <c r="A232" s="9"/>
      <c r="B232" s="9"/>
      <c r="C232" s="9"/>
      <c r="D232" s="9"/>
      <c r="E232" s="9"/>
      <c r="F232" s="9"/>
      <c r="G232" s="9"/>
      <c r="H232" s="9"/>
      <c r="I232" s="9"/>
    </row>
    <row r="233" spans="1:13" ht="15.95" customHeight="1"/>
    <row r="234" spans="1:13" ht="15.95" customHeight="1"/>
    <row r="235" spans="1:13" ht="15.95" customHeight="1"/>
    <row r="236" spans="1:13" ht="15.95" customHeight="1"/>
    <row r="237" spans="1:13" ht="15.95" customHeight="1"/>
    <row r="238" spans="1:13" ht="15.95" customHeight="1"/>
    <row r="239" spans="1:13" ht="15.95" customHeight="1"/>
    <row r="240" spans="1:13" s="13" customFormat="1" ht="15.95" customHeight="1">
      <c r="B240" s="1"/>
      <c r="C240" s="1"/>
      <c r="D240" s="1"/>
      <c r="E240" s="1"/>
      <c r="F240" s="1"/>
      <c r="G240" s="1"/>
      <c r="H240" s="1"/>
      <c r="I240" s="1"/>
      <c r="J240" s="1"/>
      <c r="K240" s="1"/>
      <c r="L240" s="1"/>
      <c r="M240" s="1"/>
    </row>
    <row r="241" spans="2:13" s="13" customFormat="1" ht="15.95" customHeight="1">
      <c r="B241" s="1"/>
      <c r="C241" s="1"/>
      <c r="D241" s="1"/>
      <c r="E241" s="1"/>
      <c r="F241" s="1"/>
      <c r="G241" s="1"/>
      <c r="H241" s="1"/>
      <c r="I241" s="1"/>
      <c r="J241" s="1"/>
      <c r="K241" s="1"/>
      <c r="L241" s="1"/>
      <c r="M241" s="1"/>
    </row>
    <row r="242" spans="2:13" s="13" customFormat="1" ht="15.95" customHeight="1">
      <c r="B242" s="1"/>
      <c r="C242" s="1"/>
      <c r="D242" s="1"/>
      <c r="E242" s="1"/>
      <c r="F242" s="1"/>
      <c r="G242" s="1"/>
      <c r="H242" s="1"/>
      <c r="I242" s="1"/>
      <c r="J242" s="1"/>
      <c r="K242" s="1"/>
      <c r="L242" s="1"/>
      <c r="M242" s="1"/>
    </row>
    <row r="243" spans="2:13" s="13" customFormat="1" ht="15.95" customHeight="1">
      <c r="B243" s="1"/>
      <c r="C243" s="1"/>
      <c r="D243" s="1"/>
      <c r="E243" s="1"/>
      <c r="F243" s="1"/>
      <c r="G243" s="1"/>
      <c r="H243" s="1"/>
      <c r="I243" s="1"/>
      <c r="J243" s="1"/>
      <c r="K243" s="1"/>
      <c r="L243" s="1"/>
      <c r="M243" s="1"/>
    </row>
    <row r="244" spans="2:13" s="13" customFormat="1" ht="15.95" customHeight="1">
      <c r="B244" s="1"/>
      <c r="C244" s="1"/>
      <c r="D244" s="1"/>
      <c r="E244" s="1"/>
      <c r="F244" s="1"/>
      <c r="G244" s="1"/>
      <c r="H244" s="1"/>
      <c r="I244" s="1"/>
      <c r="J244" s="1"/>
      <c r="K244" s="1"/>
      <c r="L244" s="1"/>
      <c r="M244" s="1"/>
    </row>
    <row r="245" spans="2:13" s="13" customFormat="1" ht="15.95" customHeight="1">
      <c r="B245" s="1"/>
      <c r="C245" s="1"/>
      <c r="D245" s="1"/>
      <c r="E245" s="1"/>
      <c r="F245" s="1"/>
      <c r="G245" s="1"/>
      <c r="H245" s="1"/>
      <c r="I245" s="1"/>
      <c r="J245" s="1"/>
      <c r="K245" s="1"/>
      <c r="L245" s="1"/>
      <c r="M245" s="1"/>
    </row>
    <row r="246" spans="2:13" s="13" customFormat="1" ht="15.95" customHeight="1">
      <c r="B246" s="1"/>
      <c r="C246" s="1"/>
      <c r="D246" s="1"/>
      <c r="E246" s="1"/>
      <c r="F246" s="1"/>
      <c r="G246" s="1"/>
      <c r="H246" s="1"/>
      <c r="I246" s="1"/>
      <c r="J246" s="1"/>
      <c r="K246" s="1"/>
      <c r="L246" s="1"/>
      <c r="M246" s="1"/>
    </row>
    <row r="247" spans="2:13" s="13" customFormat="1" ht="15.95" customHeight="1">
      <c r="B247" s="1"/>
      <c r="C247" s="1"/>
      <c r="D247" s="1"/>
      <c r="E247" s="1"/>
      <c r="F247" s="1"/>
      <c r="G247" s="1"/>
      <c r="H247" s="1"/>
      <c r="I247" s="1"/>
      <c r="J247" s="1"/>
      <c r="K247" s="1"/>
      <c r="L247" s="1"/>
      <c r="M247" s="1"/>
    </row>
    <row r="248" spans="2:13" s="13" customFormat="1" ht="15.95" customHeight="1">
      <c r="B248" s="1"/>
      <c r="C248" s="1"/>
      <c r="D248" s="1"/>
      <c r="E248" s="1"/>
      <c r="F248" s="1"/>
      <c r="G248" s="1"/>
      <c r="H248" s="1"/>
      <c r="I248" s="1"/>
      <c r="J248" s="1"/>
      <c r="K248" s="1"/>
      <c r="L248" s="1"/>
      <c r="M248" s="1"/>
    </row>
    <row r="249" spans="2:13" s="13" customFormat="1" ht="15.95" customHeight="1">
      <c r="B249" s="1"/>
      <c r="C249" s="1"/>
      <c r="D249" s="1"/>
      <c r="E249" s="1"/>
      <c r="F249" s="1"/>
      <c r="G249" s="1"/>
      <c r="H249" s="1"/>
      <c r="I249" s="1"/>
      <c r="J249" s="1"/>
      <c r="K249" s="1"/>
      <c r="L249" s="1"/>
      <c r="M249" s="1"/>
    </row>
    <row r="250" spans="2:13" s="13" customFormat="1" ht="15.95" customHeight="1">
      <c r="B250" s="1"/>
      <c r="C250" s="1"/>
      <c r="D250" s="1"/>
      <c r="E250" s="1"/>
      <c r="F250" s="1"/>
      <c r="G250" s="1"/>
      <c r="H250" s="1"/>
      <c r="I250" s="1"/>
      <c r="J250" s="1"/>
      <c r="K250" s="1"/>
      <c r="L250" s="1"/>
      <c r="M250" s="1"/>
    </row>
    <row r="251" spans="2:13" s="13" customFormat="1" ht="15.95" customHeight="1">
      <c r="B251" s="1"/>
      <c r="C251" s="1"/>
      <c r="D251" s="1"/>
      <c r="E251" s="1"/>
      <c r="F251" s="1"/>
      <c r="G251" s="1"/>
      <c r="H251" s="1"/>
      <c r="I251" s="1"/>
      <c r="J251" s="1"/>
      <c r="K251" s="1"/>
      <c r="L251" s="1"/>
      <c r="M251" s="1"/>
    </row>
    <row r="252" spans="2:13" s="13" customFormat="1" ht="15.95" customHeight="1">
      <c r="B252" s="1"/>
      <c r="C252" s="1"/>
      <c r="D252" s="1"/>
      <c r="E252" s="1"/>
      <c r="F252" s="1"/>
      <c r="G252" s="1"/>
      <c r="H252" s="1"/>
      <c r="I252" s="1"/>
      <c r="J252" s="1"/>
      <c r="K252" s="1"/>
      <c r="L252" s="1"/>
      <c r="M252" s="1"/>
    </row>
    <row r="253" spans="2:13" s="13" customFormat="1" ht="15.95" customHeight="1">
      <c r="B253" s="1"/>
      <c r="C253" s="1"/>
      <c r="D253" s="1"/>
      <c r="E253" s="1"/>
      <c r="F253" s="1"/>
      <c r="G253" s="1"/>
      <c r="H253" s="1"/>
      <c r="I253" s="1"/>
      <c r="J253" s="1"/>
      <c r="K253" s="1"/>
      <c r="L253" s="1"/>
      <c r="M253" s="1"/>
    </row>
    <row r="254" spans="2:13" s="13" customFormat="1" ht="15.95" customHeight="1">
      <c r="B254" s="1"/>
      <c r="C254" s="1"/>
      <c r="D254" s="1"/>
      <c r="E254" s="1"/>
      <c r="F254" s="1"/>
      <c r="G254" s="1"/>
      <c r="H254" s="1"/>
      <c r="I254" s="1"/>
      <c r="J254" s="1"/>
      <c r="K254" s="1"/>
      <c r="L254" s="1"/>
      <c r="M254" s="1"/>
    </row>
    <row r="255" spans="2:13" s="13" customFormat="1" ht="15.95" customHeight="1">
      <c r="B255" s="1"/>
      <c r="C255" s="1"/>
      <c r="D255" s="1"/>
      <c r="E255" s="1"/>
      <c r="F255" s="1"/>
      <c r="G255" s="1"/>
      <c r="H255" s="1"/>
      <c r="I255" s="1"/>
      <c r="J255" s="1"/>
      <c r="K255" s="1"/>
      <c r="L255" s="1"/>
      <c r="M255" s="1"/>
    </row>
    <row r="256" spans="2:13" s="13" customFormat="1" ht="15.95" customHeight="1">
      <c r="B256" s="1"/>
      <c r="C256" s="1"/>
      <c r="D256" s="1"/>
      <c r="E256" s="1"/>
      <c r="F256" s="1"/>
      <c r="G256" s="1"/>
      <c r="H256" s="1"/>
      <c r="I256" s="1"/>
      <c r="J256" s="1"/>
      <c r="K256" s="1"/>
      <c r="L256" s="1"/>
      <c r="M256" s="1"/>
    </row>
    <row r="257" spans="2:13" s="13" customFormat="1" ht="15.95" customHeight="1">
      <c r="B257" s="1"/>
      <c r="C257" s="1"/>
      <c r="D257" s="1"/>
      <c r="E257" s="1"/>
      <c r="F257" s="1"/>
      <c r="G257" s="1"/>
      <c r="H257" s="1"/>
      <c r="I257" s="1"/>
      <c r="J257" s="1"/>
      <c r="K257" s="1"/>
      <c r="L257" s="1"/>
      <c r="M257" s="1"/>
    </row>
    <row r="258" spans="2:13" s="13" customFormat="1" ht="15.95" customHeight="1">
      <c r="B258" s="1"/>
      <c r="C258" s="1"/>
      <c r="D258" s="1"/>
      <c r="E258" s="1"/>
      <c r="F258" s="1"/>
      <c r="G258" s="1"/>
      <c r="H258" s="1"/>
      <c r="I258" s="1"/>
      <c r="J258" s="1"/>
      <c r="K258" s="1"/>
      <c r="L258" s="1"/>
      <c r="M258" s="1"/>
    </row>
    <row r="259" spans="2:13" s="13" customFormat="1" ht="15.95" customHeight="1">
      <c r="B259" s="1"/>
      <c r="C259" s="1"/>
      <c r="D259" s="1"/>
      <c r="E259" s="1"/>
      <c r="F259" s="1"/>
      <c r="G259" s="1"/>
      <c r="H259" s="1"/>
      <c r="I259" s="1"/>
      <c r="J259" s="1"/>
      <c r="K259" s="1"/>
      <c r="L259" s="1"/>
      <c r="M259" s="1"/>
    </row>
    <row r="260" spans="2:13" s="13" customFormat="1" ht="15.95" customHeight="1">
      <c r="B260" s="1"/>
      <c r="C260" s="1"/>
      <c r="D260" s="1"/>
      <c r="E260" s="1"/>
      <c r="F260" s="1"/>
      <c r="G260" s="1"/>
      <c r="H260" s="1"/>
      <c r="I260" s="1"/>
      <c r="J260" s="1"/>
      <c r="K260" s="1"/>
      <c r="L260" s="1"/>
      <c r="M260" s="1"/>
    </row>
    <row r="261" spans="2:13" s="13" customFormat="1" ht="15.95" customHeight="1">
      <c r="B261" s="1"/>
      <c r="C261" s="1"/>
      <c r="D261" s="1"/>
      <c r="E261" s="1"/>
      <c r="F261" s="1"/>
      <c r="G261" s="1"/>
      <c r="H261" s="1"/>
      <c r="I261" s="1"/>
      <c r="J261" s="1"/>
      <c r="K261" s="1"/>
      <c r="L261" s="1"/>
      <c r="M261" s="1"/>
    </row>
    <row r="262" spans="2:13" s="13" customFormat="1" ht="15.95" customHeight="1">
      <c r="B262" s="1"/>
      <c r="C262" s="1"/>
      <c r="D262" s="1"/>
      <c r="E262" s="1"/>
      <c r="F262" s="1"/>
      <c r="G262" s="1"/>
      <c r="H262" s="1"/>
      <c r="I262" s="1"/>
      <c r="J262" s="1"/>
      <c r="K262" s="1"/>
      <c r="L262" s="1"/>
      <c r="M262" s="1"/>
    </row>
    <row r="263" spans="2:13" s="13" customFormat="1" ht="15.95" customHeight="1">
      <c r="B263" s="1"/>
      <c r="C263" s="1"/>
      <c r="D263" s="1"/>
      <c r="E263" s="1"/>
      <c r="F263" s="1"/>
      <c r="G263" s="1"/>
      <c r="H263" s="1"/>
      <c r="I263" s="1"/>
      <c r="J263" s="1"/>
      <c r="K263" s="1"/>
      <c r="L263" s="1"/>
      <c r="M263" s="1"/>
    </row>
    <row r="264" spans="2:13" s="13" customFormat="1" ht="15.95" customHeight="1">
      <c r="B264" s="1"/>
      <c r="C264" s="1"/>
      <c r="D264" s="1"/>
      <c r="E264" s="1"/>
      <c r="F264" s="1"/>
      <c r="G264" s="1"/>
      <c r="H264" s="1"/>
      <c r="I264" s="1"/>
      <c r="J264" s="1"/>
      <c r="K264" s="1"/>
      <c r="L264" s="1"/>
      <c r="M264" s="1"/>
    </row>
    <row r="265" spans="2:13" s="13" customFormat="1" ht="15.95" customHeight="1">
      <c r="B265" s="1"/>
      <c r="C265" s="1"/>
      <c r="D265" s="1"/>
      <c r="E265" s="1"/>
      <c r="F265" s="1"/>
      <c r="G265" s="1"/>
      <c r="H265" s="1"/>
      <c r="I265" s="1"/>
      <c r="J265" s="1"/>
      <c r="K265" s="1"/>
      <c r="L265" s="1"/>
      <c r="M265" s="1"/>
    </row>
    <row r="266" spans="2:13" s="13" customFormat="1" ht="15.95" customHeight="1">
      <c r="B266" s="1"/>
      <c r="C266" s="1"/>
      <c r="D266" s="1"/>
      <c r="E266" s="1"/>
      <c r="F266" s="1"/>
      <c r="G266" s="1"/>
      <c r="H266" s="1"/>
      <c r="I266" s="1"/>
      <c r="J266" s="1"/>
      <c r="K266" s="1"/>
      <c r="L266" s="1"/>
      <c r="M266" s="1"/>
    </row>
    <row r="267" spans="2:13" s="13" customFormat="1" ht="15.95" customHeight="1">
      <c r="B267" s="1"/>
      <c r="C267" s="1"/>
      <c r="D267" s="1"/>
      <c r="E267" s="1"/>
      <c r="F267" s="1"/>
      <c r="G267" s="1"/>
      <c r="H267" s="1"/>
      <c r="I267" s="1"/>
      <c r="J267" s="1"/>
      <c r="K267" s="1"/>
      <c r="L267" s="1"/>
      <c r="M267" s="1"/>
    </row>
    <row r="268" spans="2:13" s="13" customFormat="1" ht="15.95" customHeight="1">
      <c r="B268" s="1"/>
      <c r="C268" s="1"/>
      <c r="D268" s="1"/>
      <c r="E268" s="1"/>
      <c r="F268" s="1"/>
      <c r="G268" s="1"/>
      <c r="H268" s="1"/>
      <c r="I268" s="1"/>
      <c r="J268" s="1"/>
      <c r="K268" s="1"/>
      <c r="L268" s="1"/>
      <c r="M268" s="1"/>
    </row>
    <row r="269" spans="2:13" s="13" customFormat="1" ht="15.95" customHeight="1">
      <c r="B269" s="1"/>
      <c r="C269" s="1"/>
      <c r="D269" s="1"/>
      <c r="E269" s="1"/>
      <c r="F269" s="1"/>
      <c r="G269" s="1"/>
      <c r="H269" s="1"/>
      <c r="I269" s="1"/>
      <c r="J269" s="1"/>
      <c r="K269" s="1"/>
      <c r="L269" s="1"/>
      <c r="M269" s="1"/>
    </row>
    <row r="270" spans="2:13" s="13" customFormat="1" ht="15.95" customHeight="1">
      <c r="B270" s="1"/>
      <c r="C270" s="1"/>
      <c r="D270" s="1"/>
      <c r="E270" s="1"/>
      <c r="F270" s="1"/>
      <c r="G270" s="1"/>
      <c r="H270" s="1"/>
      <c r="I270" s="1"/>
      <c r="J270" s="1"/>
      <c r="K270" s="1"/>
      <c r="L270" s="1"/>
      <c r="M270" s="1"/>
    </row>
    <row r="271" spans="2:13" s="13" customFormat="1" ht="15.95" customHeight="1">
      <c r="B271" s="1"/>
      <c r="C271" s="1"/>
      <c r="D271" s="1"/>
      <c r="E271" s="1"/>
      <c r="F271" s="1"/>
      <c r="G271" s="1"/>
      <c r="H271" s="1"/>
      <c r="I271" s="1"/>
      <c r="J271" s="1"/>
      <c r="K271" s="1"/>
      <c r="L271" s="1"/>
      <c r="M271" s="1"/>
    </row>
    <row r="272" spans="2:13" s="13" customFormat="1" ht="15.95" customHeight="1">
      <c r="B272" s="1"/>
      <c r="C272" s="1"/>
      <c r="D272" s="1"/>
      <c r="E272" s="1"/>
      <c r="F272" s="1"/>
      <c r="G272" s="1"/>
      <c r="H272" s="1"/>
      <c r="I272" s="1"/>
      <c r="J272" s="1"/>
      <c r="K272" s="1"/>
      <c r="L272" s="1"/>
      <c r="M272" s="1"/>
    </row>
    <row r="273" spans="2:13" s="13" customFormat="1" ht="15.95" customHeight="1">
      <c r="B273" s="1"/>
      <c r="C273" s="1"/>
      <c r="D273" s="1"/>
      <c r="E273" s="1"/>
      <c r="F273" s="1"/>
      <c r="G273" s="1"/>
      <c r="H273" s="1"/>
      <c r="I273" s="1"/>
      <c r="J273" s="1"/>
      <c r="K273" s="1"/>
      <c r="L273" s="1"/>
      <c r="M273" s="1"/>
    </row>
    <row r="274" spans="2:13" s="13" customFormat="1" ht="15.95" customHeight="1">
      <c r="B274" s="1"/>
      <c r="C274" s="1"/>
      <c r="D274" s="1"/>
      <c r="E274" s="1"/>
      <c r="F274" s="1"/>
      <c r="G274" s="1"/>
      <c r="H274" s="1"/>
      <c r="I274" s="1"/>
      <c r="J274" s="1"/>
      <c r="K274" s="1"/>
      <c r="L274" s="1"/>
      <c r="M274" s="1"/>
    </row>
    <row r="275" spans="2:13" s="13" customFormat="1" ht="15.95" customHeight="1">
      <c r="B275" s="1"/>
      <c r="C275" s="1"/>
      <c r="D275" s="1"/>
      <c r="E275" s="1"/>
      <c r="F275" s="1"/>
      <c r="G275" s="1"/>
      <c r="H275" s="1"/>
      <c r="I275" s="1"/>
      <c r="J275" s="1"/>
      <c r="K275" s="1"/>
      <c r="L275" s="1"/>
      <c r="M275" s="1"/>
    </row>
    <row r="276" spans="2:13" s="13" customFormat="1" ht="15.95" customHeight="1">
      <c r="B276" s="1"/>
      <c r="C276" s="1"/>
      <c r="D276" s="1"/>
      <c r="E276" s="1"/>
      <c r="F276" s="1"/>
      <c r="G276" s="1"/>
      <c r="H276" s="1"/>
      <c r="I276" s="1"/>
      <c r="J276" s="1"/>
      <c r="K276" s="1"/>
      <c r="L276" s="1"/>
      <c r="M276" s="1"/>
    </row>
    <row r="277" spans="2:13" s="13" customFormat="1" ht="15.95" customHeight="1">
      <c r="B277" s="1"/>
      <c r="C277" s="1"/>
      <c r="D277" s="1"/>
      <c r="E277" s="1"/>
      <c r="F277" s="1"/>
      <c r="G277" s="1"/>
      <c r="H277" s="1"/>
      <c r="I277" s="1"/>
      <c r="J277" s="1"/>
      <c r="K277" s="1"/>
      <c r="L277" s="1"/>
      <c r="M277" s="1"/>
    </row>
    <row r="278" spans="2:13" s="13" customFormat="1" ht="15.95" customHeight="1">
      <c r="B278" s="1"/>
      <c r="C278" s="1"/>
      <c r="D278" s="1"/>
      <c r="E278" s="1"/>
      <c r="F278" s="1"/>
      <c r="G278" s="1"/>
      <c r="H278" s="1"/>
      <c r="I278" s="1"/>
      <c r="J278" s="1"/>
      <c r="K278" s="1"/>
      <c r="L278" s="1"/>
      <c r="M278" s="1"/>
    </row>
    <row r="279" spans="2:13" s="13" customFormat="1" ht="15.95" customHeight="1">
      <c r="B279" s="1"/>
      <c r="C279" s="1"/>
      <c r="D279" s="1"/>
      <c r="E279" s="1"/>
      <c r="F279" s="1"/>
      <c r="G279" s="1"/>
      <c r="H279" s="1"/>
      <c r="I279" s="1"/>
      <c r="J279" s="1"/>
      <c r="K279" s="1"/>
      <c r="L279" s="1"/>
      <c r="M279" s="1"/>
    </row>
    <row r="280" spans="2:13" s="13" customFormat="1" ht="15.95" customHeight="1">
      <c r="B280" s="1"/>
      <c r="C280" s="1"/>
      <c r="D280" s="1"/>
      <c r="E280" s="1"/>
      <c r="F280" s="1"/>
      <c r="G280" s="1"/>
      <c r="H280" s="1"/>
      <c r="I280" s="1"/>
      <c r="J280" s="1"/>
      <c r="K280" s="1"/>
      <c r="L280" s="1"/>
      <c r="M280" s="1"/>
    </row>
    <row r="281" spans="2:13" s="13" customFormat="1" ht="15.95" customHeight="1">
      <c r="B281" s="1"/>
      <c r="C281" s="1"/>
      <c r="D281" s="1"/>
      <c r="E281" s="1"/>
      <c r="F281" s="1"/>
      <c r="G281" s="1"/>
      <c r="H281" s="1"/>
      <c r="I281" s="1"/>
      <c r="J281" s="1"/>
      <c r="K281" s="1"/>
      <c r="L281" s="1"/>
      <c r="M281" s="1"/>
    </row>
    <row r="282" spans="2:13" s="13" customFormat="1" ht="15.95" customHeight="1">
      <c r="B282" s="1"/>
      <c r="C282" s="1"/>
      <c r="D282" s="1"/>
      <c r="E282" s="1"/>
      <c r="F282" s="1"/>
      <c r="G282" s="1"/>
      <c r="H282" s="1"/>
      <c r="I282" s="1"/>
      <c r="J282" s="1"/>
      <c r="K282" s="1"/>
      <c r="L282" s="1"/>
      <c r="M282" s="1"/>
    </row>
    <row r="283" spans="2:13" s="13" customFormat="1" ht="15.95" customHeight="1">
      <c r="B283" s="1"/>
      <c r="C283" s="1"/>
      <c r="D283" s="1"/>
      <c r="E283" s="1"/>
      <c r="F283" s="1"/>
      <c r="G283" s="1"/>
      <c r="H283" s="1"/>
      <c r="I283" s="1"/>
      <c r="J283" s="1"/>
      <c r="K283" s="1"/>
      <c r="L283" s="1"/>
      <c r="M283" s="1"/>
    </row>
    <row r="284" spans="2:13" s="13" customFormat="1" ht="15.95" customHeight="1">
      <c r="B284" s="1"/>
      <c r="C284" s="1"/>
      <c r="D284" s="1"/>
      <c r="E284" s="1"/>
      <c r="F284" s="1"/>
      <c r="G284" s="1"/>
      <c r="H284" s="1"/>
      <c r="I284" s="1"/>
      <c r="J284" s="1"/>
      <c r="K284" s="1"/>
      <c r="L284" s="1"/>
      <c r="M284" s="1"/>
    </row>
    <row r="285" spans="2:13" s="13" customFormat="1" ht="15.95" customHeight="1">
      <c r="B285" s="1"/>
      <c r="C285" s="1"/>
      <c r="D285" s="1"/>
      <c r="E285" s="1"/>
      <c r="F285" s="1"/>
      <c r="G285" s="1"/>
      <c r="H285" s="1"/>
      <c r="I285" s="1"/>
      <c r="J285" s="1"/>
      <c r="K285" s="1"/>
      <c r="L285" s="1"/>
      <c r="M285" s="1"/>
    </row>
    <row r="286" spans="2:13" s="13" customFormat="1" ht="15.95" customHeight="1">
      <c r="B286" s="1"/>
      <c r="C286" s="1"/>
      <c r="D286" s="1"/>
      <c r="E286" s="1"/>
      <c r="F286" s="1"/>
      <c r="G286" s="1"/>
      <c r="H286" s="1"/>
      <c r="I286" s="1"/>
      <c r="J286" s="1"/>
      <c r="K286" s="1"/>
      <c r="L286" s="1"/>
      <c r="M286" s="1"/>
    </row>
    <row r="287" spans="2:13" s="13" customFormat="1" ht="15.95" customHeight="1">
      <c r="B287" s="1"/>
      <c r="C287" s="1"/>
      <c r="D287" s="1"/>
      <c r="E287" s="1"/>
      <c r="F287" s="1"/>
      <c r="G287" s="1"/>
      <c r="H287" s="1"/>
      <c r="I287" s="1"/>
      <c r="J287" s="1"/>
      <c r="K287" s="1"/>
      <c r="L287" s="1"/>
      <c r="M287" s="1"/>
    </row>
    <row r="288" spans="2:13" s="13" customFormat="1" ht="15.95" customHeight="1">
      <c r="B288" s="1"/>
      <c r="C288" s="1"/>
      <c r="D288" s="1"/>
      <c r="E288" s="1"/>
      <c r="F288" s="1"/>
      <c r="G288" s="1"/>
      <c r="H288" s="1"/>
      <c r="I288" s="1"/>
      <c r="J288" s="1"/>
      <c r="K288" s="1"/>
      <c r="L288" s="1"/>
      <c r="M288" s="1"/>
    </row>
    <row r="289" spans="2:13" s="13" customFormat="1" ht="15.95" customHeight="1">
      <c r="B289" s="1"/>
      <c r="C289" s="1"/>
      <c r="D289" s="1"/>
      <c r="E289" s="1"/>
      <c r="F289" s="1"/>
      <c r="G289" s="1"/>
      <c r="H289" s="1"/>
      <c r="I289" s="1"/>
      <c r="J289" s="1"/>
      <c r="K289" s="1"/>
      <c r="L289" s="1"/>
      <c r="M289" s="1"/>
    </row>
    <row r="290" spans="2:13" s="13" customFormat="1" ht="15.95" customHeight="1">
      <c r="B290" s="1"/>
      <c r="C290" s="1"/>
      <c r="D290" s="1"/>
      <c r="E290" s="1"/>
      <c r="F290" s="1"/>
      <c r="G290" s="1"/>
      <c r="H290" s="1"/>
      <c r="I290" s="1"/>
      <c r="J290" s="1"/>
      <c r="K290" s="1"/>
      <c r="L290" s="1"/>
      <c r="M290" s="1"/>
    </row>
    <row r="291" spans="2:13" s="13" customFormat="1" ht="15.95" customHeight="1">
      <c r="B291" s="1"/>
      <c r="C291" s="1"/>
      <c r="D291" s="1"/>
      <c r="E291" s="1"/>
      <c r="F291" s="1"/>
      <c r="G291" s="1"/>
      <c r="H291" s="1"/>
      <c r="I291" s="1"/>
      <c r="J291" s="1"/>
      <c r="K291" s="1"/>
      <c r="L291" s="1"/>
      <c r="M291" s="1"/>
    </row>
    <row r="292" spans="2:13" s="13" customFormat="1" ht="15.95" customHeight="1">
      <c r="B292" s="1"/>
      <c r="C292" s="1"/>
      <c r="D292" s="1"/>
      <c r="E292" s="1"/>
      <c r="F292" s="1"/>
      <c r="G292" s="1"/>
      <c r="H292" s="1"/>
      <c r="I292" s="1"/>
      <c r="J292" s="1"/>
      <c r="K292" s="1"/>
      <c r="L292" s="1"/>
      <c r="M292" s="1"/>
    </row>
    <row r="293" spans="2:13" s="13" customFormat="1" ht="15.95" customHeight="1">
      <c r="B293" s="1"/>
      <c r="C293" s="1"/>
      <c r="D293" s="1"/>
      <c r="E293" s="1"/>
      <c r="F293" s="1"/>
      <c r="G293" s="1"/>
      <c r="H293" s="1"/>
      <c r="I293" s="1"/>
      <c r="J293" s="1"/>
      <c r="K293" s="1"/>
      <c r="L293" s="1"/>
      <c r="M293" s="1"/>
    </row>
    <row r="294" spans="2:13" s="13" customFormat="1" ht="15.95" customHeight="1">
      <c r="B294" s="1"/>
      <c r="C294" s="1"/>
      <c r="D294" s="1"/>
      <c r="E294" s="1"/>
      <c r="F294" s="1"/>
      <c r="G294" s="1"/>
      <c r="H294" s="1"/>
      <c r="I294" s="1"/>
      <c r="J294" s="1"/>
      <c r="K294" s="1"/>
      <c r="L294" s="1"/>
      <c r="M294" s="1"/>
    </row>
    <row r="295" spans="2:13" s="13" customFormat="1" ht="15.95" customHeight="1">
      <c r="B295" s="1"/>
      <c r="C295" s="1"/>
      <c r="D295" s="1"/>
      <c r="E295" s="1"/>
      <c r="F295" s="1"/>
      <c r="G295" s="1"/>
      <c r="H295" s="1"/>
      <c r="I295" s="1"/>
      <c r="J295" s="1"/>
      <c r="K295" s="1"/>
      <c r="L295" s="1"/>
      <c r="M295" s="1"/>
    </row>
    <row r="296" spans="2:13" s="13" customFormat="1" ht="15.95" customHeight="1">
      <c r="B296" s="1"/>
      <c r="C296" s="1"/>
      <c r="D296" s="1"/>
      <c r="E296" s="1"/>
      <c r="F296" s="1"/>
      <c r="G296" s="1"/>
      <c r="H296" s="1"/>
      <c r="I296" s="1"/>
      <c r="J296" s="1"/>
      <c r="K296" s="1"/>
      <c r="L296" s="1"/>
      <c r="M296" s="1"/>
    </row>
    <row r="297" spans="2:13" s="13" customFormat="1" ht="15.95" customHeight="1">
      <c r="B297" s="1"/>
      <c r="C297" s="1"/>
      <c r="D297" s="1"/>
      <c r="E297" s="1"/>
      <c r="F297" s="1"/>
      <c r="G297" s="1"/>
      <c r="H297" s="1"/>
      <c r="I297" s="1"/>
      <c r="J297" s="1"/>
      <c r="K297" s="1"/>
      <c r="L297" s="1"/>
      <c r="M297" s="1"/>
    </row>
    <row r="298" spans="2:13" s="13" customFormat="1" ht="15.95" customHeight="1">
      <c r="B298" s="1"/>
      <c r="C298" s="1"/>
      <c r="D298" s="1"/>
      <c r="E298" s="1"/>
      <c r="F298" s="1"/>
      <c r="G298" s="1"/>
      <c r="H298" s="1"/>
      <c r="I298" s="1"/>
      <c r="J298" s="1"/>
      <c r="K298" s="1"/>
      <c r="L298" s="1"/>
      <c r="M298" s="1"/>
    </row>
    <row r="299" spans="2:13" s="13" customFormat="1" ht="15.95" customHeight="1">
      <c r="B299" s="1"/>
      <c r="C299" s="1"/>
      <c r="D299" s="1"/>
      <c r="E299" s="1"/>
      <c r="F299" s="1"/>
      <c r="G299" s="1"/>
      <c r="H299" s="1"/>
      <c r="I299" s="1"/>
      <c r="J299" s="1"/>
      <c r="K299" s="1"/>
      <c r="L299" s="1"/>
      <c r="M299" s="1"/>
    </row>
    <row r="300" spans="2:13" s="13" customFormat="1" ht="15.95" customHeight="1">
      <c r="B300" s="1"/>
      <c r="C300" s="1"/>
      <c r="D300" s="1"/>
      <c r="E300" s="1"/>
      <c r="F300" s="1"/>
      <c r="G300" s="1"/>
      <c r="H300" s="1"/>
      <c r="I300" s="1"/>
      <c r="J300" s="1"/>
      <c r="K300" s="1"/>
      <c r="L300" s="1"/>
      <c r="M300" s="1"/>
    </row>
    <row r="301" spans="2:13" s="13" customFormat="1" ht="15.95" customHeight="1">
      <c r="B301" s="1"/>
      <c r="C301" s="1"/>
      <c r="D301" s="1"/>
      <c r="E301" s="1"/>
      <c r="F301" s="1"/>
      <c r="G301" s="1"/>
      <c r="H301" s="1"/>
      <c r="I301" s="1"/>
      <c r="J301" s="1"/>
      <c r="K301" s="1"/>
      <c r="L301" s="1"/>
      <c r="M301" s="1"/>
    </row>
    <row r="302" spans="2:13" s="13" customFormat="1" ht="15.95" customHeight="1">
      <c r="B302" s="1"/>
      <c r="C302" s="1"/>
      <c r="D302" s="1"/>
      <c r="E302" s="1"/>
      <c r="F302" s="1"/>
      <c r="G302" s="1"/>
      <c r="H302" s="1"/>
      <c r="I302" s="1"/>
      <c r="J302" s="1"/>
      <c r="K302" s="1"/>
      <c r="L302" s="1"/>
      <c r="M302" s="1"/>
    </row>
    <row r="303" spans="2:13" s="13" customFormat="1" ht="15.95" customHeight="1">
      <c r="B303" s="1"/>
      <c r="C303" s="1"/>
      <c r="D303" s="1"/>
      <c r="E303" s="1"/>
      <c r="F303" s="1"/>
      <c r="G303" s="1"/>
      <c r="H303" s="1"/>
      <c r="I303" s="1"/>
      <c r="J303" s="1"/>
      <c r="K303" s="1"/>
      <c r="L303" s="1"/>
      <c r="M303" s="1"/>
    </row>
    <row r="304" spans="2:13" s="13" customFormat="1" ht="15.95" customHeight="1">
      <c r="B304" s="1"/>
      <c r="C304" s="1"/>
      <c r="D304" s="1"/>
      <c r="E304" s="1"/>
      <c r="F304" s="1"/>
      <c r="G304" s="1"/>
      <c r="H304" s="1"/>
      <c r="I304" s="1"/>
      <c r="J304" s="1"/>
      <c r="K304" s="1"/>
      <c r="L304" s="1"/>
      <c r="M304" s="1"/>
    </row>
    <row r="305" spans="2:13" s="13" customFormat="1" ht="15.95" customHeight="1">
      <c r="B305" s="1"/>
      <c r="C305" s="1"/>
      <c r="D305" s="1"/>
      <c r="E305" s="1"/>
      <c r="F305" s="1"/>
      <c r="G305" s="1"/>
      <c r="H305" s="1"/>
      <c r="I305" s="1"/>
      <c r="J305" s="1"/>
      <c r="K305" s="1"/>
      <c r="L305" s="1"/>
      <c r="M305" s="1"/>
    </row>
    <row r="306" spans="2:13" s="13" customFormat="1" ht="15.95" customHeight="1">
      <c r="B306" s="1"/>
      <c r="C306" s="1"/>
      <c r="D306" s="1"/>
      <c r="E306" s="1"/>
      <c r="F306" s="1"/>
      <c r="G306" s="1"/>
      <c r="H306" s="1"/>
      <c r="I306" s="1"/>
      <c r="J306" s="1"/>
      <c r="K306" s="1"/>
      <c r="L306" s="1"/>
      <c r="M306" s="1"/>
    </row>
    <row r="307" spans="2:13" s="13" customFormat="1" ht="15.95" customHeight="1">
      <c r="B307" s="1"/>
      <c r="C307" s="1"/>
      <c r="D307" s="1"/>
      <c r="E307" s="1"/>
      <c r="F307" s="1"/>
      <c r="G307" s="1"/>
      <c r="H307" s="1"/>
      <c r="I307" s="1"/>
      <c r="J307" s="1"/>
      <c r="K307" s="1"/>
      <c r="L307" s="1"/>
      <c r="M307" s="1"/>
    </row>
    <row r="308" spans="2:13" s="13" customFormat="1" ht="15.95" customHeight="1">
      <c r="B308" s="1"/>
      <c r="C308" s="1"/>
      <c r="D308" s="1"/>
      <c r="E308" s="1"/>
      <c r="F308" s="1"/>
      <c r="G308" s="1"/>
      <c r="H308" s="1"/>
      <c r="I308" s="1"/>
      <c r="J308" s="1"/>
      <c r="K308" s="1"/>
      <c r="L308" s="1"/>
      <c r="M308" s="1"/>
    </row>
    <row r="309" spans="2:13" s="13" customFormat="1" ht="15.95" customHeight="1">
      <c r="B309" s="1"/>
      <c r="C309" s="1"/>
      <c r="D309" s="1"/>
      <c r="E309" s="1"/>
      <c r="F309" s="1"/>
      <c r="G309" s="1"/>
      <c r="H309" s="1"/>
      <c r="I309" s="1"/>
      <c r="J309" s="1"/>
      <c r="K309" s="1"/>
      <c r="L309" s="1"/>
      <c r="M309" s="1"/>
    </row>
    <row r="310" spans="2:13" s="13" customFormat="1" ht="15.95" customHeight="1">
      <c r="B310" s="1"/>
      <c r="C310" s="1"/>
      <c r="D310" s="1"/>
      <c r="E310" s="1"/>
      <c r="F310" s="1"/>
      <c r="G310" s="1"/>
      <c r="H310" s="1"/>
      <c r="I310" s="1"/>
      <c r="J310" s="1"/>
      <c r="K310" s="1"/>
      <c r="L310" s="1"/>
      <c r="M310" s="1"/>
    </row>
    <row r="311" spans="2:13" s="13" customFormat="1" ht="15.95" customHeight="1">
      <c r="B311" s="1"/>
      <c r="C311" s="1"/>
      <c r="D311" s="1"/>
      <c r="E311" s="1"/>
      <c r="F311" s="1"/>
      <c r="G311" s="1"/>
      <c r="H311" s="1"/>
      <c r="I311" s="1"/>
      <c r="J311" s="1"/>
      <c r="K311" s="1"/>
      <c r="L311" s="1"/>
      <c r="M311" s="1"/>
    </row>
    <row r="312" spans="2:13" s="13" customFormat="1" ht="15.95" customHeight="1">
      <c r="B312" s="1"/>
      <c r="C312" s="1"/>
      <c r="D312" s="1"/>
      <c r="E312" s="1"/>
      <c r="F312" s="1"/>
      <c r="G312" s="1"/>
      <c r="H312" s="1"/>
      <c r="I312" s="1"/>
      <c r="J312" s="1"/>
      <c r="K312" s="1"/>
      <c r="L312" s="1"/>
      <c r="M312" s="1"/>
    </row>
    <row r="313" spans="2:13" s="13" customFormat="1" ht="15.95" customHeight="1">
      <c r="B313" s="1"/>
      <c r="C313" s="1"/>
      <c r="D313" s="1"/>
      <c r="E313" s="1"/>
      <c r="F313" s="1"/>
      <c r="G313" s="1"/>
      <c r="H313" s="1"/>
      <c r="I313" s="1"/>
      <c r="J313" s="1"/>
      <c r="K313" s="1"/>
      <c r="L313" s="1"/>
      <c r="M313" s="1"/>
    </row>
    <row r="314" spans="2:13" s="13" customFormat="1" ht="15.95" customHeight="1">
      <c r="B314" s="1"/>
      <c r="C314" s="1"/>
      <c r="D314" s="1"/>
      <c r="E314" s="1"/>
      <c r="F314" s="1"/>
      <c r="G314" s="1"/>
      <c r="H314" s="1"/>
      <c r="I314" s="1"/>
      <c r="J314" s="1"/>
      <c r="K314" s="1"/>
      <c r="L314" s="1"/>
      <c r="M314" s="1"/>
    </row>
    <row r="315" spans="2:13" s="13" customFormat="1" ht="15.95" customHeight="1">
      <c r="B315" s="1"/>
      <c r="C315" s="1"/>
      <c r="D315" s="1"/>
      <c r="E315" s="1"/>
      <c r="F315" s="1"/>
      <c r="G315" s="1"/>
      <c r="H315" s="1"/>
      <c r="I315" s="1"/>
      <c r="J315" s="1"/>
      <c r="K315" s="1"/>
      <c r="L315" s="1"/>
      <c r="M315" s="1"/>
    </row>
    <row r="316" spans="2:13" s="13" customFormat="1" ht="15.95" customHeight="1">
      <c r="B316" s="1"/>
      <c r="C316" s="1"/>
      <c r="D316" s="1"/>
      <c r="E316" s="1"/>
      <c r="F316" s="1"/>
      <c r="G316" s="1"/>
      <c r="H316" s="1"/>
      <c r="I316" s="1"/>
      <c r="J316" s="1"/>
      <c r="K316" s="1"/>
      <c r="L316" s="1"/>
      <c r="M316" s="1"/>
    </row>
    <row r="317" spans="2:13" s="13" customFormat="1" ht="15.95" customHeight="1">
      <c r="B317" s="1"/>
      <c r="C317" s="1"/>
      <c r="D317" s="1"/>
      <c r="E317" s="1"/>
      <c r="F317" s="1"/>
      <c r="G317" s="1"/>
      <c r="H317" s="1"/>
      <c r="I317" s="1"/>
      <c r="J317" s="1"/>
      <c r="K317" s="1"/>
      <c r="L317" s="1"/>
      <c r="M317" s="1"/>
    </row>
    <row r="318" spans="2:13" s="13" customFormat="1" ht="15.95" customHeight="1">
      <c r="B318" s="1"/>
      <c r="C318" s="1"/>
      <c r="D318" s="1"/>
      <c r="E318" s="1"/>
      <c r="F318" s="1"/>
      <c r="G318" s="1"/>
      <c r="H318" s="1"/>
      <c r="I318" s="1"/>
      <c r="J318" s="1"/>
      <c r="K318" s="1"/>
      <c r="L318" s="1"/>
      <c r="M318" s="1"/>
    </row>
    <row r="319" spans="2:13" s="13" customFormat="1" ht="15.95" customHeight="1">
      <c r="B319" s="1"/>
      <c r="C319" s="1"/>
      <c r="D319" s="1"/>
      <c r="E319" s="1"/>
      <c r="F319" s="1"/>
      <c r="G319" s="1"/>
      <c r="H319" s="1"/>
      <c r="I319" s="1"/>
      <c r="J319" s="1"/>
      <c r="K319" s="1"/>
      <c r="L319" s="1"/>
      <c r="M319" s="1"/>
    </row>
    <row r="320" spans="2:13" s="13" customFormat="1" ht="15.95" customHeight="1">
      <c r="B320" s="1"/>
      <c r="C320" s="1"/>
      <c r="D320" s="1"/>
      <c r="E320" s="1"/>
      <c r="F320" s="1"/>
      <c r="G320" s="1"/>
      <c r="H320" s="1"/>
      <c r="I320" s="1"/>
      <c r="J320" s="1"/>
      <c r="K320" s="1"/>
      <c r="L320" s="1"/>
      <c r="M320" s="1"/>
    </row>
    <row r="321" spans="2:13" s="13" customFormat="1" ht="15.95" customHeight="1">
      <c r="B321" s="1"/>
      <c r="C321" s="1"/>
      <c r="D321" s="1"/>
      <c r="E321" s="1"/>
      <c r="F321" s="1"/>
      <c r="G321" s="1"/>
      <c r="H321" s="1"/>
      <c r="I321" s="1"/>
      <c r="J321" s="1"/>
      <c r="K321" s="1"/>
      <c r="L321" s="1"/>
      <c r="M321" s="1"/>
    </row>
    <row r="322" spans="2:13" s="13" customFormat="1" ht="15.95" customHeight="1">
      <c r="B322" s="1"/>
      <c r="C322" s="1"/>
      <c r="D322" s="1"/>
      <c r="E322" s="1"/>
      <c r="F322" s="1"/>
      <c r="G322" s="1"/>
      <c r="H322" s="1"/>
      <c r="I322" s="1"/>
      <c r="J322" s="1"/>
      <c r="K322" s="1"/>
      <c r="L322" s="1"/>
      <c r="M322" s="1"/>
    </row>
    <row r="323" spans="2:13" s="13" customFormat="1" ht="15.95" customHeight="1">
      <c r="B323" s="1"/>
      <c r="C323" s="1"/>
      <c r="D323" s="1"/>
      <c r="E323" s="1"/>
      <c r="F323" s="1"/>
      <c r="G323" s="1"/>
      <c r="H323" s="1"/>
      <c r="I323" s="1"/>
      <c r="J323" s="1"/>
      <c r="K323" s="1"/>
      <c r="L323" s="1"/>
      <c r="M323" s="1"/>
    </row>
    <row r="324" spans="2:13" s="13" customFormat="1" ht="15.95" customHeight="1">
      <c r="B324" s="1"/>
      <c r="C324" s="1"/>
      <c r="D324" s="1"/>
      <c r="E324" s="1"/>
      <c r="F324" s="1"/>
      <c r="G324" s="1"/>
      <c r="H324" s="1"/>
      <c r="I324" s="1"/>
      <c r="J324" s="1"/>
      <c r="K324" s="1"/>
      <c r="L324" s="1"/>
      <c r="M324" s="1"/>
    </row>
    <row r="325" spans="2:13" s="13" customFormat="1" ht="15.95" customHeight="1">
      <c r="B325" s="1"/>
      <c r="C325" s="1"/>
      <c r="D325" s="1"/>
      <c r="E325" s="1"/>
      <c r="F325" s="1"/>
      <c r="G325" s="1"/>
      <c r="H325" s="1"/>
      <c r="I325" s="1"/>
      <c r="J325" s="1"/>
      <c r="K325" s="1"/>
      <c r="L325" s="1"/>
      <c r="M325" s="1"/>
    </row>
    <row r="326" spans="2:13" s="13" customFormat="1" ht="15.95" customHeight="1">
      <c r="B326" s="1"/>
      <c r="C326" s="1"/>
      <c r="D326" s="1"/>
      <c r="E326" s="1"/>
      <c r="F326" s="1"/>
      <c r="G326" s="1"/>
      <c r="H326" s="1"/>
      <c r="I326" s="1"/>
      <c r="J326" s="1"/>
      <c r="K326" s="1"/>
      <c r="L326" s="1"/>
      <c r="M326" s="1"/>
    </row>
    <row r="327" spans="2:13" s="13" customFormat="1" ht="15.95" customHeight="1">
      <c r="B327" s="1"/>
      <c r="C327" s="1"/>
      <c r="D327" s="1"/>
      <c r="E327" s="1"/>
      <c r="F327" s="1"/>
      <c r="G327" s="1"/>
      <c r="H327" s="1"/>
      <c r="I327" s="1"/>
      <c r="J327" s="1"/>
      <c r="K327" s="1"/>
      <c r="L327" s="1"/>
      <c r="M327" s="1"/>
    </row>
    <row r="328" spans="2:13" s="13" customFormat="1" ht="15.95" customHeight="1">
      <c r="B328" s="1"/>
      <c r="C328" s="1"/>
      <c r="D328" s="1"/>
      <c r="E328" s="1"/>
      <c r="F328" s="1"/>
      <c r="G328" s="1"/>
      <c r="H328" s="1"/>
      <c r="I328" s="1"/>
      <c r="J328" s="1"/>
      <c r="K328" s="1"/>
      <c r="L328" s="1"/>
      <c r="M328" s="1"/>
    </row>
    <row r="329" spans="2:13" s="13" customFormat="1" ht="15.95" customHeight="1">
      <c r="B329" s="1"/>
      <c r="C329" s="1"/>
      <c r="D329" s="1"/>
      <c r="E329" s="1"/>
      <c r="F329" s="1"/>
      <c r="G329" s="1"/>
      <c r="H329" s="1"/>
      <c r="I329" s="1"/>
      <c r="J329" s="1"/>
      <c r="K329" s="1"/>
      <c r="L329" s="1"/>
      <c r="M329" s="1"/>
    </row>
    <row r="330" spans="2:13" s="13" customFormat="1" ht="15.95" customHeight="1">
      <c r="B330" s="1"/>
      <c r="C330" s="1"/>
      <c r="D330" s="1"/>
      <c r="E330" s="1"/>
      <c r="F330" s="1"/>
      <c r="G330" s="1"/>
      <c r="H330" s="1"/>
      <c r="I330" s="1"/>
      <c r="J330" s="1"/>
      <c r="K330" s="1"/>
      <c r="L330" s="1"/>
      <c r="M330" s="1"/>
    </row>
    <row r="331" spans="2:13" s="13" customFormat="1" ht="15.95" customHeight="1">
      <c r="B331" s="1"/>
      <c r="C331" s="1"/>
      <c r="D331" s="1"/>
      <c r="E331" s="1"/>
      <c r="F331" s="1"/>
      <c r="G331" s="1"/>
      <c r="H331" s="1"/>
      <c r="I331" s="1"/>
      <c r="J331" s="1"/>
      <c r="K331" s="1"/>
      <c r="L331" s="1"/>
      <c r="M331" s="1"/>
    </row>
    <row r="332" spans="2:13" s="13" customFormat="1" ht="15.95" customHeight="1">
      <c r="B332" s="1"/>
      <c r="C332" s="1"/>
      <c r="D332" s="1"/>
      <c r="E332" s="1"/>
      <c r="F332" s="1"/>
      <c r="G332" s="1"/>
      <c r="H332" s="1"/>
      <c r="I332" s="1"/>
      <c r="J332" s="1"/>
      <c r="K332" s="1"/>
      <c r="L332" s="1"/>
      <c r="M332" s="1"/>
    </row>
    <row r="333" spans="2:13" s="13" customFormat="1" ht="15.95" customHeight="1">
      <c r="B333" s="1"/>
      <c r="C333" s="1"/>
      <c r="D333" s="1"/>
      <c r="E333" s="1"/>
      <c r="F333" s="1"/>
      <c r="G333" s="1"/>
      <c r="H333" s="1"/>
      <c r="I333" s="1"/>
      <c r="J333" s="1"/>
      <c r="K333" s="1"/>
      <c r="L333" s="1"/>
      <c r="M333" s="1"/>
    </row>
    <row r="334" spans="2:13" s="13" customFormat="1" ht="15.95" customHeight="1">
      <c r="B334" s="1"/>
      <c r="C334" s="1"/>
      <c r="D334" s="1"/>
      <c r="E334" s="1"/>
      <c r="F334" s="1"/>
      <c r="G334" s="1"/>
      <c r="H334" s="1"/>
      <c r="I334" s="1"/>
      <c r="J334" s="1"/>
      <c r="K334" s="1"/>
      <c r="L334" s="1"/>
      <c r="M334" s="1"/>
    </row>
    <row r="335" spans="2:13" s="13" customFormat="1" ht="15.95" customHeight="1">
      <c r="B335" s="1"/>
      <c r="C335" s="1"/>
      <c r="D335" s="1"/>
      <c r="E335" s="1"/>
      <c r="F335" s="1"/>
      <c r="G335" s="1"/>
      <c r="H335" s="1"/>
      <c r="I335" s="1"/>
      <c r="J335" s="1"/>
      <c r="K335" s="1"/>
      <c r="L335" s="1"/>
      <c r="M335" s="1"/>
    </row>
    <row r="336" spans="2:13" s="13" customFormat="1" ht="15.95" customHeight="1">
      <c r="B336" s="1"/>
      <c r="C336" s="1"/>
      <c r="D336" s="1"/>
      <c r="E336" s="1"/>
      <c r="F336" s="1"/>
      <c r="G336" s="1"/>
      <c r="H336" s="1"/>
      <c r="I336" s="1"/>
      <c r="J336" s="1"/>
      <c r="K336" s="1"/>
      <c r="L336" s="1"/>
      <c r="M336" s="1"/>
    </row>
    <row r="337" spans="2:13" s="13" customFormat="1" ht="15.95" customHeight="1">
      <c r="B337" s="1"/>
      <c r="C337" s="1"/>
      <c r="D337" s="1"/>
      <c r="E337" s="1"/>
      <c r="F337" s="1"/>
      <c r="G337" s="1"/>
      <c r="H337" s="1"/>
      <c r="I337" s="1"/>
      <c r="J337" s="1"/>
      <c r="K337" s="1"/>
      <c r="L337" s="1"/>
      <c r="M337" s="1"/>
    </row>
    <row r="338" spans="2:13" s="13" customFormat="1" ht="15.95" customHeight="1">
      <c r="B338" s="1"/>
      <c r="C338" s="1"/>
      <c r="D338" s="1"/>
      <c r="E338" s="1"/>
      <c r="F338" s="1"/>
      <c r="G338" s="1"/>
      <c r="H338" s="1"/>
      <c r="I338" s="1"/>
      <c r="J338" s="1"/>
      <c r="K338" s="1"/>
      <c r="L338" s="1"/>
      <c r="M338" s="1"/>
    </row>
    <row r="339" spans="2:13" s="13" customFormat="1" ht="15.95" customHeight="1">
      <c r="B339" s="1"/>
      <c r="C339" s="1"/>
      <c r="D339" s="1"/>
      <c r="E339" s="1"/>
      <c r="F339" s="1"/>
      <c r="G339" s="1"/>
      <c r="H339" s="1"/>
      <c r="I339" s="1"/>
      <c r="J339" s="1"/>
      <c r="K339" s="1"/>
      <c r="L339" s="1"/>
      <c r="M339" s="1"/>
    </row>
    <row r="340" spans="2:13" s="13" customFormat="1" ht="15.95" customHeight="1">
      <c r="B340" s="1"/>
      <c r="C340" s="1"/>
      <c r="D340" s="1"/>
      <c r="E340" s="1"/>
      <c r="F340" s="1"/>
      <c r="G340" s="1"/>
      <c r="H340" s="1"/>
      <c r="I340" s="1"/>
      <c r="J340" s="1"/>
      <c r="K340" s="1"/>
      <c r="L340" s="1"/>
      <c r="M340" s="1"/>
    </row>
    <row r="341" spans="2:13" s="13" customFormat="1" ht="15.95" customHeight="1">
      <c r="B341" s="1"/>
      <c r="C341" s="1"/>
      <c r="D341" s="1"/>
      <c r="E341" s="1"/>
      <c r="F341" s="1"/>
      <c r="G341" s="1"/>
      <c r="H341" s="1"/>
      <c r="I341" s="1"/>
      <c r="J341" s="1"/>
      <c r="K341" s="1"/>
      <c r="L341" s="1"/>
      <c r="M341" s="1"/>
    </row>
    <row r="342" spans="2:13" s="13" customFormat="1" ht="15.95" customHeight="1">
      <c r="B342" s="1"/>
      <c r="C342" s="1"/>
      <c r="D342" s="1"/>
      <c r="E342" s="1"/>
      <c r="F342" s="1"/>
      <c r="G342" s="1"/>
      <c r="H342" s="1"/>
      <c r="I342" s="1"/>
      <c r="J342" s="1"/>
      <c r="K342" s="1"/>
      <c r="L342" s="1"/>
      <c r="M342" s="1"/>
    </row>
    <row r="343" spans="2:13" s="13" customFormat="1" ht="15.95" customHeight="1">
      <c r="B343" s="1"/>
      <c r="C343" s="1"/>
      <c r="D343" s="1"/>
      <c r="E343" s="1"/>
      <c r="F343" s="1"/>
      <c r="G343" s="1"/>
      <c r="H343" s="1"/>
      <c r="I343" s="1"/>
      <c r="J343" s="1"/>
      <c r="K343" s="1"/>
      <c r="L343" s="1"/>
      <c r="M343" s="1"/>
    </row>
    <row r="344" spans="2:13" s="13" customFormat="1" ht="15.95" customHeight="1">
      <c r="B344" s="1"/>
      <c r="C344" s="1"/>
      <c r="D344" s="1"/>
      <c r="E344" s="1"/>
      <c r="F344" s="1"/>
      <c r="G344" s="1"/>
      <c r="H344" s="1"/>
      <c r="I344" s="1"/>
      <c r="J344" s="1"/>
      <c r="K344" s="1"/>
      <c r="L344" s="1"/>
      <c r="M344" s="1"/>
    </row>
    <row r="345" spans="2:13" s="13" customFormat="1" ht="15.95" customHeight="1">
      <c r="B345" s="1"/>
      <c r="C345" s="1"/>
      <c r="D345" s="1"/>
      <c r="E345" s="1"/>
      <c r="F345" s="1"/>
      <c r="G345" s="1"/>
      <c r="H345" s="1"/>
      <c r="I345" s="1"/>
      <c r="J345" s="1"/>
      <c r="K345" s="1"/>
      <c r="L345" s="1"/>
      <c r="M345" s="1"/>
    </row>
    <row r="346" spans="2:13" s="13" customFormat="1" ht="15.95" customHeight="1">
      <c r="B346" s="1"/>
      <c r="C346" s="1"/>
      <c r="D346" s="1"/>
      <c r="E346" s="1"/>
      <c r="F346" s="1"/>
      <c r="G346" s="1"/>
      <c r="H346" s="1"/>
      <c r="I346" s="1"/>
      <c r="J346" s="1"/>
      <c r="K346" s="1"/>
      <c r="L346" s="1"/>
      <c r="M346" s="1"/>
    </row>
    <row r="347" spans="2:13" s="13" customFormat="1" ht="15.95" customHeight="1">
      <c r="B347" s="1"/>
      <c r="C347" s="1"/>
      <c r="D347" s="1"/>
      <c r="E347" s="1"/>
      <c r="F347" s="1"/>
      <c r="G347" s="1"/>
      <c r="H347" s="1"/>
      <c r="I347" s="1"/>
      <c r="J347" s="1"/>
      <c r="K347" s="1"/>
      <c r="L347" s="1"/>
      <c r="M347" s="1"/>
    </row>
    <row r="348" spans="2:13" s="13" customFormat="1" ht="15.95" customHeight="1">
      <c r="B348" s="1"/>
      <c r="C348" s="1"/>
      <c r="D348" s="1"/>
      <c r="E348" s="1"/>
      <c r="F348" s="1"/>
      <c r="G348" s="1"/>
      <c r="H348" s="1"/>
      <c r="I348" s="1"/>
      <c r="J348" s="1"/>
      <c r="K348" s="1"/>
      <c r="L348" s="1"/>
      <c r="M348" s="1"/>
    </row>
    <row r="349" spans="2:13" s="13" customFormat="1" ht="15.95" customHeight="1">
      <c r="B349" s="1"/>
      <c r="C349" s="1"/>
      <c r="D349" s="1"/>
      <c r="E349" s="1"/>
      <c r="F349" s="1"/>
      <c r="G349" s="1"/>
      <c r="H349" s="1"/>
      <c r="I349" s="1"/>
      <c r="J349" s="1"/>
      <c r="K349" s="1"/>
      <c r="L349" s="1"/>
      <c r="M349" s="1"/>
    </row>
    <row r="350" spans="2:13" s="13" customFormat="1" ht="15.95" customHeight="1">
      <c r="B350" s="1"/>
      <c r="C350" s="1"/>
      <c r="D350" s="1"/>
      <c r="E350" s="1"/>
      <c r="F350" s="1"/>
      <c r="G350" s="1"/>
      <c r="H350" s="1"/>
      <c r="I350" s="1"/>
      <c r="J350" s="1"/>
      <c r="K350" s="1"/>
      <c r="L350" s="1"/>
      <c r="M350" s="1"/>
    </row>
    <row r="351" spans="2:13" s="13" customFormat="1" ht="15.95" customHeight="1">
      <c r="B351" s="1"/>
      <c r="C351" s="1"/>
      <c r="D351" s="1"/>
      <c r="E351" s="1"/>
      <c r="F351" s="1"/>
      <c r="G351" s="1"/>
      <c r="H351" s="1"/>
      <c r="I351" s="1"/>
      <c r="J351" s="1"/>
      <c r="K351" s="1"/>
      <c r="L351" s="1"/>
      <c r="M351" s="1"/>
    </row>
    <row r="352" spans="2:13" s="13" customFormat="1" ht="15.95" customHeight="1">
      <c r="B352" s="1"/>
      <c r="C352" s="1"/>
      <c r="D352" s="1"/>
      <c r="E352" s="1"/>
      <c r="F352" s="1"/>
      <c r="G352" s="1"/>
      <c r="H352" s="1"/>
      <c r="I352" s="1"/>
      <c r="J352" s="1"/>
      <c r="K352" s="1"/>
      <c r="L352" s="1"/>
      <c r="M352" s="1"/>
    </row>
    <row r="353" spans="2:13" s="13" customFormat="1" ht="15.95" customHeight="1">
      <c r="B353" s="1"/>
      <c r="C353" s="1"/>
      <c r="D353" s="1"/>
      <c r="E353" s="1"/>
      <c r="F353" s="1"/>
      <c r="G353" s="1"/>
      <c r="H353" s="1"/>
      <c r="I353" s="1"/>
      <c r="J353" s="1"/>
      <c r="K353" s="1"/>
      <c r="L353" s="1"/>
      <c r="M353" s="1"/>
    </row>
    <row r="354" spans="2:13" s="13" customFormat="1" ht="15.95" customHeight="1">
      <c r="B354" s="1"/>
      <c r="C354" s="1"/>
      <c r="D354" s="1"/>
      <c r="E354" s="1"/>
      <c r="F354" s="1"/>
      <c r="G354" s="1"/>
      <c r="H354" s="1"/>
      <c r="I354" s="1"/>
      <c r="J354" s="1"/>
      <c r="K354" s="1"/>
      <c r="L354" s="1"/>
      <c r="M354" s="1"/>
    </row>
    <row r="355" spans="2:13" s="13" customFormat="1" ht="15.95" customHeight="1">
      <c r="B355" s="1"/>
      <c r="C355" s="1"/>
      <c r="D355" s="1"/>
      <c r="E355" s="1"/>
      <c r="F355" s="1"/>
      <c r="G355" s="1"/>
      <c r="H355" s="1"/>
      <c r="I355" s="1"/>
      <c r="J355" s="1"/>
      <c r="K355" s="1"/>
      <c r="L355" s="1"/>
      <c r="M355" s="1"/>
    </row>
    <row r="356" spans="2:13" s="13" customFormat="1" ht="15.95" customHeight="1">
      <c r="B356" s="1"/>
      <c r="C356" s="1"/>
      <c r="D356" s="1"/>
      <c r="E356" s="1"/>
      <c r="F356" s="1"/>
      <c r="G356" s="1"/>
      <c r="H356" s="1"/>
      <c r="I356" s="1"/>
      <c r="J356" s="1"/>
      <c r="K356" s="1"/>
      <c r="L356" s="1"/>
      <c r="M356" s="1"/>
    </row>
    <row r="357" spans="2:13" s="13" customFormat="1" ht="15.95" customHeight="1">
      <c r="B357" s="1"/>
      <c r="C357" s="1"/>
      <c r="D357" s="1"/>
      <c r="E357" s="1"/>
      <c r="F357" s="1"/>
      <c r="G357" s="1"/>
      <c r="H357" s="1"/>
      <c r="I357" s="1"/>
      <c r="J357" s="1"/>
      <c r="K357" s="1"/>
      <c r="L357" s="1"/>
      <c r="M357" s="1"/>
    </row>
    <row r="358" spans="2:13" s="13" customFormat="1" ht="15.95" customHeight="1">
      <c r="B358" s="1"/>
      <c r="C358" s="1"/>
      <c r="D358" s="1"/>
      <c r="E358" s="1"/>
      <c r="F358" s="1"/>
      <c r="G358" s="1"/>
      <c r="H358" s="1"/>
      <c r="I358" s="1"/>
      <c r="J358" s="1"/>
      <c r="K358" s="1"/>
      <c r="L358" s="1"/>
      <c r="M358" s="1"/>
    </row>
    <row r="359" spans="2:13" s="13" customFormat="1" ht="15.95" customHeight="1">
      <c r="B359" s="1"/>
      <c r="C359" s="1"/>
      <c r="D359" s="1"/>
      <c r="E359" s="1"/>
      <c r="F359" s="1"/>
      <c r="G359" s="1"/>
      <c r="H359" s="1"/>
      <c r="I359" s="1"/>
      <c r="J359" s="1"/>
      <c r="K359" s="1"/>
      <c r="L359" s="1"/>
      <c r="M359" s="1"/>
    </row>
    <row r="360" spans="2:13" s="13" customFormat="1" ht="15.95" customHeight="1">
      <c r="B360" s="1"/>
      <c r="C360" s="1"/>
      <c r="D360" s="1"/>
      <c r="E360" s="1"/>
      <c r="F360" s="1"/>
      <c r="G360" s="1"/>
      <c r="H360" s="1"/>
      <c r="I360" s="1"/>
      <c r="J360" s="1"/>
      <c r="K360" s="1"/>
      <c r="L360" s="1"/>
      <c r="M360" s="1"/>
    </row>
    <row r="361" spans="2:13" s="13" customFormat="1" ht="15.95" customHeight="1">
      <c r="B361" s="1"/>
      <c r="C361" s="1"/>
      <c r="D361" s="1"/>
      <c r="E361" s="1"/>
      <c r="F361" s="1"/>
      <c r="G361" s="1"/>
      <c r="H361" s="1"/>
      <c r="I361" s="1"/>
      <c r="J361" s="1"/>
      <c r="K361" s="1"/>
      <c r="L361" s="1"/>
      <c r="M361" s="1"/>
    </row>
    <row r="362" spans="2:13" s="13" customFormat="1" ht="15.95" customHeight="1">
      <c r="B362" s="1"/>
      <c r="C362" s="1"/>
      <c r="D362" s="1"/>
      <c r="E362" s="1"/>
      <c r="F362" s="1"/>
      <c r="G362" s="1"/>
      <c r="H362" s="1"/>
      <c r="I362" s="1"/>
      <c r="J362" s="1"/>
      <c r="K362" s="1"/>
      <c r="L362" s="1"/>
      <c r="M362" s="1"/>
    </row>
    <row r="363" spans="2:13" s="13" customFormat="1" ht="15.95" customHeight="1">
      <c r="B363" s="1"/>
      <c r="C363" s="1"/>
      <c r="D363" s="1"/>
      <c r="E363" s="1"/>
      <c r="F363" s="1"/>
      <c r="G363" s="1"/>
      <c r="H363" s="1"/>
      <c r="I363" s="1"/>
      <c r="J363" s="1"/>
      <c r="K363" s="1"/>
      <c r="L363" s="1"/>
      <c r="M363" s="1"/>
    </row>
    <row r="364" spans="2:13" s="13" customFormat="1" ht="15.95" customHeight="1">
      <c r="B364" s="1"/>
      <c r="C364" s="1"/>
      <c r="D364" s="1"/>
      <c r="E364" s="1"/>
      <c r="F364" s="1"/>
      <c r="G364" s="1"/>
      <c r="H364" s="1"/>
      <c r="I364" s="1"/>
      <c r="J364" s="1"/>
      <c r="K364" s="1"/>
      <c r="L364" s="1"/>
      <c r="M364" s="1"/>
    </row>
    <row r="365" spans="2:13" s="13" customFormat="1" ht="15.95" customHeight="1">
      <c r="B365" s="1"/>
      <c r="C365" s="1"/>
      <c r="D365" s="1"/>
      <c r="E365" s="1"/>
      <c r="F365" s="1"/>
      <c r="G365" s="1"/>
      <c r="H365" s="1"/>
      <c r="I365" s="1"/>
      <c r="J365" s="1"/>
      <c r="K365" s="1"/>
      <c r="L365" s="1"/>
      <c r="M365" s="1"/>
    </row>
    <row r="366" spans="2:13" s="13" customFormat="1" ht="15.95" customHeight="1">
      <c r="B366" s="1"/>
      <c r="C366" s="1"/>
      <c r="D366" s="1"/>
      <c r="E366" s="1"/>
      <c r="F366" s="1"/>
      <c r="G366" s="1"/>
      <c r="H366" s="1"/>
      <c r="I366" s="1"/>
      <c r="J366" s="1"/>
      <c r="K366" s="1"/>
      <c r="L366" s="1"/>
      <c r="M366" s="1"/>
    </row>
    <row r="367" spans="2:13" s="13" customFormat="1" ht="15.95" customHeight="1">
      <c r="B367" s="1"/>
      <c r="C367" s="1"/>
      <c r="D367" s="1"/>
      <c r="E367" s="1"/>
      <c r="F367" s="1"/>
      <c r="G367" s="1"/>
      <c r="H367" s="1"/>
      <c r="I367" s="1"/>
      <c r="J367" s="1"/>
      <c r="K367" s="1"/>
      <c r="L367" s="1"/>
      <c r="M367" s="1"/>
    </row>
    <row r="368" spans="2:13" s="13" customFormat="1" ht="15.95" customHeight="1">
      <c r="B368" s="1"/>
      <c r="C368" s="1"/>
      <c r="D368" s="1"/>
      <c r="E368" s="1"/>
      <c r="F368" s="1"/>
      <c r="G368" s="1"/>
      <c r="H368" s="1"/>
      <c r="I368" s="1"/>
      <c r="J368" s="1"/>
      <c r="K368" s="1"/>
      <c r="L368" s="1"/>
      <c r="M368" s="1"/>
    </row>
    <row r="369" spans="2:13" s="13" customFormat="1" ht="15.95" customHeight="1">
      <c r="B369" s="1"/>
      <c r="C369" s="1"/>
      <c r="D369" s="1"/>
      <c r="E369" s="1"/>
      <c r="F369" s="1"/>
      <c r="G369" s="1"/>
      <c r="H369" s="1"/>
      <c r="I369" s="1"/>
      <c r="J369" s="1"/>
      <c r="K369" s="1"/>
      <c r="L369" s="1"/>
      <c r="M369" s="1"/>
    </row>
    <row r="370" spans="2:13" s="13" customFormat="1" ht="15.95" customHeight="1">
      <c r="B370" s="1"/>
      <c r="C370" s="1"/>
      <c r="D370" s="1"/>
      <c r="E370" s="1"/>
      <c r="F370" s="1"/>
      <c r="G370" s="1"/>
      <c r="H370" s="1"/>
      <c r="I370" s="1"/>
      <c r="J370" s="1"/>
      <c r="K370" s="1"/>
      <c r="L370" s="1"/>
      <c r="M370" s="1"/>
    </row>
    <row r="371" spans="2:13" s="13" customFormat="1" ht="15.95" customHeight="1">
      <c r="B371" s="1"/>
      <c r="C371" s="1"/>
      <c r="D371" s="1"/>
      <c r="E371" s="1"/>
      <c r="F371" s="1"/>
      <c r="G371" s="1"/>
      <c r="H371" s="1"/>
      <c r="I371" s="1"/>
      <c r="J371" s="1"/>
      <c r="K371" s="1"/>
      <c r="L371" s="1"/>
      <c r="M371" s="1"/>
    </row>
    <row r="372" spans="2:13" s="13" customFormat="1" ht="15.95" customHeight="1">
      <c r="B372" s="1"/>
      <c r="C372" s="1"/>
      <c r="D372" s="1"/>
      <c r="E372" s="1"/>
      <c r="F372" s="1"/>
      <c r="G372" s="1"/>
      <c r="H372" s="1"/>
      <c r="I372" s="1"/>
      <c r="J372" s="1"/>
      <c r="K372" s="1"/>
      <c r="L372" s="1"/>
      <c r="M372" s="1"/>
    </row>
    <row r="373" spans="2:13" s="13" customFormat="1" ht="15.95" customHeight="1">
      <c r="B373" s="1"/>
      <c r="C373" s="1"/>
      <c r="D373" s="1"/>
      <c r="E373" s="1"/>
      <c r="F373" s="1"/>
      <c r="G373" s="1"/>
      <c r="H373" s="1"/>
      <c r="I373" s="1"/>
      <c r="J373" s="1"/>
      <c r="K373" s="1"/>
      <c r="L373" s="1"/>
      <c r="M373" s="1"/>
    </row>
    <row r="374" spans="2:13" s="13" customFormat="1" ht="15.95" customHeight="1">
      <c r="B374" s="1"/>
      <c r="C374" s="1"/>
      <c r="D374" s="1"/>
      <c r="E374" s="1"/>
      <c r="F374" s="1"/>
      <c r="G374" s="1"/>
      <c r="H374" s="1"/>
      <c r="I374" s="1"/>
      <c r="J374" s="1"/>
      <c r="K374" s="1"/>
      <c r="L374" s="1"/>
      <c r="M374" s="1"/>
    </row>
    <row r="375" spans="2:13" s="13" customFormat="1" ht="15.95" customHeight="1">
      <c r="B375" s="1"/>
      <c r="C375" s="1"/>
      <c r="D375" s="1"/>
      <c r="E375" s="1"/>
      <c r="F375" s="1"/>
      <c r="G375" s="1"/>
      <c r="H375" s="1"/>
      <c r="I375" s="1"/>
      <c r="J375" s="1"/>
      <c r="K375" s="1"/>
      <c r="L375" s="1"/>
      <c r="M375" s="1"/>
    </row>
    <row r="376" spans="2:13" s="13" customFormat="1" ht="15.95" customHeight="1">
      <c r="B376" s="1"/>
      <c r="C376" s="1"/>
      <c r="D376" s="1"/>
      <c r="E376" s="1"/>
      <c r="F376" s="1"/>
      <c r="G376" s="1"/>
      <c r="H376" s="1"/>
      <c r="I376" s="1"/>
      <c r="J376" s="1"/>
      <c r="K376" s="1"/>
      <c r="L376" s="1"/>
      <c r="M376" s="1"/>
    </row>
    <row r="377" spans="2:13" s="13" customFormat="1" ht="15.95" customHeight="1">
      <c r="B377" s="1"/>
      <c r="C377" s="1"/>
      <c r="D377" s="1"/>
      <c r="E377" s="1"/>
      <c r="F377" s="1"/>
      <c r="G377" s="1"/>
      <c r="H377" s="1"/>
      <c r="I377" s="1"/>
      <c r="J377" s="1"/>
      <c r="K377" s="1"/>
      <c r="L377" s="1"/>
      <c r="M377" s="1"/>
    </row>
    <row r="378" spans="2:13" s="13" customFormat="1" ht="15.95" customHeight="1">
      <c r="B378" s="1"/>
      <c r="C378" s="1"/>
      <c r="D378" s="1"/>
      <c r="E378" s="1"/>
      <c r="F378" s="1"/>
      <c r="G378" s="1"/>
      <c r="H378" s="1"/>
      <c r="I378" s="1"/>
      <c r="J378" s="1"/>
      <c r="K378" s="1"/>
      <c r="L378" s="1"/>
      <c r="M378" s="1"/>
    </row>
    <row r="379" spans="2:13" s="13" customFormat="1" ht="15.95" customHeight="1">
      <c r="B379" s="1"/>
      <c r="C379" s="1"/>
      <c r="D379" s="1"/>
      <c r="E379" s="1"/>
      <c r="F379" s="1"/>
      <c r="G379" s="1"/>
      <c r="H379" s="1"/>
      <c r="I379" s="1"/>
      <c r="J379" s="1"/>
      <c r="K379" s="1"/>
      <c r="L379" s="1"/>
      <c r="M379" s="1"/>
    </row>
    <row r="380" spans="2:13" s="13" customFormat="1" ht="15.95" customHeight="1">
      <c r="B380" s="1"/>
      <c r="C380" s="1"/>
      <c r="D380" s="1"/>
      <c r="E380" s="1"/>
      <c r="F380" s="1"/>
      <c r="G380" s="1"/>
      <c r="H380" s="1"/>
      <c r="I380" s="1"/>
      <c r="J380" s="1"/>
      <c r="K380" s="1"/>
      <c r="L380" s="1"/>
      <c r="M380" s="1"/>
    </row>
    <row r="381" spans="2:13" s="13" customFormat="1" ht="15.95" customHeight="1">
      <c r="B381" s="1"/>
      <c r="C381" s="1"/>
      <c r="D381" s="1"/>
      <c r="E381" s="1"/>
      <c r="F381" s="1"/>
      <c r="G381" s="1"/>
      <c r="H381" s="1"/>
      <c r="I381" s="1"/>
      <c r="J381" s="1"/>
      <c r="K381" s="1"/>
      <c r="L381" s="1"/>
      <c r="M381" s="1"/>
    </row>
    <row r="382" spans="2:13" s="13" customFormat="1" ht="15.95" customHeight="1">
      <c r="B382" s="1"/>
      <c r="C382" s="1"/>
      <c r="D382" s="1"/>
      <c r="E382" s="1"/>
      <c r="F382" s="1"/>
      <c r="G382" s="1"/>
      <c r="H382" s="1"/>
      <c r="I382" s="1"/>
      <c r="J382" s="1"/>
      <c r="K382" s="1"/>
      <c r="L382" s="1"/>
      <c r="M382" s="1"/>
    </row>
    <row r="383" spans="2:13" s="13" customFormat="1" ht="15.95" customHeight="1">
      <c r="B383" s="1"/>
      <c r="C383" s="1"/>
      <c r="D383" s="1"/>
      <c r="E383" s="1"/>
      <c r="F383" s="1"/>
      <c r="G383" s="1"/>
      <c r="H383" s="1"/>
      <c r="I383" s="1"/>
      <c r="J383" s="1"/>
      <c r="K383" s="1"/>
      <c r="L383" s="1"/>
      <c r="M383" s="1"/>
    </row>
    <row r="384" spans="2:13" s="13" customFormat="1" ht="15.95" customHeight="1">
      <c r="B384" s="1"/>
      <c r="C384" s="1"/>
      <c r="D384" s="1"/>
      <c r="E384" s="1"/>
      <c r="F384" s="1"/>
      <c r="G384" s="1"/>
      <c r="H384" s="1"/>
      <c r="I384" s="1"/>
      <c r="J384" s="1"/>
      <c r="K384" s="1"/>
      <c r="L384" s="1"/>
      <c r="M384" s="1"/>
    </row>
    <row r="385" spans="2:13" s="13" customFormat="1">
      <c r="B385" s="1"/>
      <c r="C385" s="1"/>
      <c r="D385" s="1"/>
      <c r="E385" s="1"/>
      <c r="F385" s="1"/>
      <c r="G385" s="1"/>
      <c r="H385" s="1"/>
      <c r="I385" s="1"/>
      <c r="J385" s="1"/>
      <c r="K385" s="1"/>
      <c r="L385" s="1"/>
      <c r="M385" s="1"/>
    </row>
  </sheetData>
  <sheetProtection algorithmName="SHA-512" hashValue="SAAj+v5dWlhC/L8plrWgqeuAg5S9fMtIUrRtP0xZH/MhhsC5o4WTePxdleDzOLsvDeQuHotd7gGoEPkm2gujVw==" saltValue="NzDOMkHjamPMal+G6sGJlA==" spinCount="100000" sheet="1" objects="1" scenarios="1"/>
  <mergeCells count="1">
    <mergeCell ref="B2:D2"/>
  </mergeCells>
  <hyperlinks>
    <hyperlink ref="F2" location="'Home FR B'!A1" tooltip="Home" display="Ç" xr:uid="{B0C3440F-00BF-4D69-9B3A-3217C6E48B7A}"/>
    <hyperlink ref="H2" location="'1FRB'!A1" tooltip="précédante" display="Å" xr:uid="{3AB587A7-2C75-4CAB-91B7-2848E560FAB0}"/>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2DDD3-A85B-43B0-BE4E-25B806067505}">
  <sheetPr>
    <tabColor theme="8" tint="0.79998168889431442"/>
    <pageSetUpPr autoPageBreaks="0"/>
  </sheetPr>
  <dimension ref="B1:G237"/>
  <sheetViews>
    <sheetView showGridLines="0" showRowColHeaders="0" zoomScaleNormal="100" workbookViewId="0"/>
  </sheetViews>
  <sheetFormatPr defaultColWidth="5.7109375" defaultRowHeight="11.25"/>
  <cols>
    <col min="1" max="1" width="5.7109375" style="34"/>
    <col min="2" max="2" width="5.140625" style="34" bestFit="1" customWidth="1"/>
    <col min="3" max="3" width="39.85546875" style="34" bestFit="1" customWidth="1"/>
    <col min="4" max="5" width="10.28515625" style="34" bestFit="1" customWidth="1"/>
    <col min="6" max="16384" width="5.7109375" style="34"/>
  </cols>
  <sheetData>
    <row r="1" spans="2:7" s="33" customFormat="1"/>
    <row r="2" spans="2:7">
      <c r="C2" s="33" t="s">
        <v>505</v>
      </c>
      <c r="D2" s="95">
        <v>5</v>
      </c>
    </row>
    <row r="3" spans="2:7">
      <c r="C3" s="33" t="s">
        <v>506</v>
      </c>
      <c r="D3" s="95">
        <v>10</v>
      </c>
    </row>
    <row r="4" spans="2:7">
      <c r="C4" s="33" t="s">
        <v>507</v>
      </c>
      <c r="D4" s="95">
        <v>15</v>
      </c>
    </row>
    <row r="5" spans="2:7">
      <c r="C5" s="33" t="s">
        <v>508</v>
      </c>
      <c r="D5" s="95">
        <v>20</v>
      </c>
    </row>
    <row r="7" spans="2:7">
      <c r="D7" s="37"/>
      <c r="E7" s="37"/>
    </row>
    <row r="8" spans="2:7">
      <c r="D8" s="38"/>
      <c r="E8" s="35"/>
    </row>
    <row r="9" spans="2:7">
      <c r="D9" s="38"/>
      <c r="E9" s="35"/>
    </row>
    <row r="10" spans="2:7">
      <c r="D10" s="35"/>
      <c r="E10" s="35"/>
    </row>
    <row r="11" spans="2:7">
      <c r="C11" s="34" t="s">
        <v>493</v>
      </c>
      <c r="D11" s="39" t="s">
        <v>241</v>
      </c>
      <c r="E11" s="39" t="s">
        <v>242</v>
      </c>
      <c r="F11" s="36"/>
      <c r="G11" s="36"/>
    </row>
    <row r="12" spans="2:7">
      <c r="B12" s="34">
        <v>1</v>
      </c>
      <c r="C12" s="34" t="s">
        <v>573</v>
      </c>
      <c r="D12" s="40">
        <v>0</v>
      </c>
      <c r="E12" s="40">
        <v>0</v>
      </c>
    </row>
    <row r="13" spans="2:7">
      <c r="B13" s="34">
        <v>2</v>
      </c>
      <c r="C13" s="34" t="s">
        <v>201</v>
      </c>
      <c r="D13" s="214">
        <v>60</v>
      </c>
      <c r="E13" s="211">
        <v>55</v>
      </c>
    </row>
    <row r="14" spans="2:7">
      <c r="B14" s="34">
        <v>3</v>
      </c>
      <c r="C14" s="34" t="s">
        <v>617</v>
      </c>
      <c r="D14" s="214">
        <v>59</v>
      </c>
      <c r="E14" s="211">
        <v>65</v>
      </c>
    </row>
    <row r="15" spans="2:7">
      <c r="B15" s="34">
        <v>4</v>
      </c>
      <c r="C15" s="34" t="s">
        <v>618</v>
      </c>
      <c r="D15" s="214">
        <v>81</v>
      </c>
      <c r="E15" s="211">
        <v>80</v>
      </c>
    </row>
    <row r="16" spans="2:7">
      <c r="B16" s="34">
        <v>5</v>
      </c>
      <c r="C16" s="34" t="s">
        <v>620</v>
      </c>
      <c r="D16" s="214">
        <v>89</v>
      </c>
      <c r="E16" s="211">
        <v>79</v>
      </c>
    </row>
    <row r="17" spans="2:5">
      <c r="B17" s="34">
        <v>6</v>
      </c>
      <c r="C17" s="34" t="s">
        <v>204</v>
      </c>
      <c r="D17" s="214">
        <v>78</v>
      </c>
      <c r="E17" s="211">
        <v>76</v>
      </c>
    </row>
    <row r="18" spans="2:5">
      <c r="B18" s="34">
        <v>7</v>
      </c>
      <c r="C18" s="34" t="s">
        <v>205</v>
      </c>
      <c r="D18" s="214">
        <v>84</v>
      </c>
      <c r="E18" s="211">
        <v>84</v>
      </c>
    </row>
    <row r="19" spans="2:5">
      <c r="B19" s="34">
        <v>8</v>
      </c>
      <c r="C19" s="34" t="s">
        <v>156</v>
      </c>
      <c r="D19" s="214">
        <v>105</v>
      </c>
      <c r="E19" s="211">
        <v>110</v>
      </c>
    </row>
    <row r="20" spans="2:5">
      <c r="B20" s="34">
        <v>9</v>
      </c>
      <c r="C20" s="34" t="s">
        <v>621</v>
      </c>
      <c r="D20" s="214">
        <v>105</v>
      </c>
      <c r="E20" s="211">
        <v>95</v>
      </c>
    </row>
    <row r="21" spans="2:5">
      <c r="B21" s="34">
        <v>10</v>
      </c>
      <c r="C21" s="34" t="s">
        <v>622</v>
      </c>
      <c r="D21" s="214">
        <v>73</v>
      </c>
      <c r="E21" s="211">
        <v>86</v>
      </c>
    </row>
    <row r="22" spans="2:5">
      <c r="B22" s="34">
        <v>11</v>
      </c>
      <c r="C22" s="34" t="s">
        <v>623</v>
      </c>
      <c r="D22" s="214">
        <v>92</v>
      </c>
      <c r="E22" s="211">
        <v>92</v>
      </c>
    </row>
    <row r="23" spans="2:5">
      <c r="B23" s="34">
        <v>12</v>
      </c>
      <c r="C23" s="34" t="s">
        <v>157</v>
      </c>
      <c r="D23" s="214">
        <v>105</v>
      </c>
      <c r="E23" s="211">
        <v>99</v>
      </c>
    </row>
    <row r="24" spans="2:5">
      <c r="B24" s="34">
        <v>13</v>
      </c>
      <c r="C24" s="34" t="s">
        <v>624</v>
      </c>
      <c r="D24" s="214">
        <v>98</v>
      </c>
      <c r="E24" s="211">
        <v>101</v>
      </c>
    </row>
    <row r="25" spans="2:5">
      <c r="B25" s="34">
        <v>14</v>
      </c>
      <c r="C25" s="34" t="s">
        <v>694</v>
      </c>
      <c r="D25" s="214">
        <v>94</v>
      </c>
      <c r="E25" s="211">
        <v>98</v>
      </c>
    </row>
    <row r="26" spans="2:5">
      <c r="B26" s="34">
        <v>15</v>
      </c>
      <c r="C26" s="34" t="s">
        <v>625</v>
      </c>
      <c r="D26" s="214">
        <v>81</v>
      </c>
      <c r="E26" s="211">
        <v>81</v>
      </c>
    </row>
    <row r="27" spans="2:5">
      <c r="B27" s="34">
        <v>16</v>
      </c>
      <c r="C27" s="34" t="s">
        <v>160</v>
      </c>
      <c r="D27" s="214">
        <v>105</v>
      </c>
      <c r="E27" s="211">
        <v>110</v>
      </c>
    </row>
    <row r="28" spans="2:5">
      <c r="B28" s="34">
        <v>17</v>
      </c>
      <c r="C28" s="34" t="s">
        <v>626</v>
      </c>
      <c r="D28" s="214">
        <v>110</v>
      </c>
      <c r="E28" s="211">
        <v>83</v>
      </c>
    </row>
    <row r="29" spans="2:5">
      <c r="B29" s="34">
        <v>18</v>
      </c>
      <c r="C29" s="34" t="s">
        <v>162</v>
      </c>
      <c r="D29" s="214">
        <v>93</v>
      </c>
      <c r="E29" s="211">
        <v>81</v>
      </c>
    </row>
    <row r="30" spans="2:5">
      <c r="B30" s="34">
        <v>19</v>
      </c>
      <c r="C30" s="34" t="s">
        <v>163</v>
      </c>
      <c r="D30" s="214">
        <v>105</v>
      </c>
      <c r="E30" s="211">
        <v>107</v>
      </c>
    </row>
    <row r="31" spans="2:5">
      <c r="B31" s="34">
        <v>20</v>
      </c>
      <c r="C31" s="34" t="s">
        <v>208</v>
      </c>
      <c r="D31" s="214">
        <v>82</v>
      </c>
      <c r="E31" s="211">
        <v>83</v>
      </c>
    </row>
    <row r="32" spans="2:5">
      <c r="B32" s="34">
        <v>21</v>
      </c>
      <c r="C32" s="34" t="s">
        <v>164</v>
      </c>
      <c r="D32" s="214">
        <v>82</v>
      </c>
      <c r="E32" s="211">
        <v>65</v>
      </c>
    </row>
    <row r="33" spans="2:5">
      <c r="B33" s="34">
        <v>22</v>
      </c>
      <c r="C33" s="34" t="s">
        <v>165</v>
      </c>
      <c r="D33" s="214">
        <v>77</v>
      </c>
      <c r="E33" s="211">
        <v>77</v>
      </c>
    </row>
    <row r="34" spans="2:5">
      <c r="B34" s="34">
        <v>23</v>
      </c>
      <c r="C34" s="34" t="s">
        <v>166</v>
      </c>
      <c r="D34" s="214">
        <v>105</v>
      </c>
      <c r="E34" s="211">
        <v>89</v>
      </c>
    </row>
    <row r="35" spans="2:5">
      <c r="B35" s="34">
        <v>24</v>
      </c>
      <c r="C35" s="34" t="s">
        <v>167</v>
      </c>
      <c r="D35" s="214">
        <v>43</v>
      </c>
      <c r="E35" s="211">
        <v>26</v>
      </c>
    </row>
    <row r="36" spans="2:5">
      <c r="B36" s="34">
        <v>25</v>
      </c>
      <c r="C36" s="34" t="s">
        <v>627</v>
      </c>
      <c r="D36" s="214">
        <v>79</v>
      </c>
      <c r="E36" s="211">
        <v>77</v>
      </c>
    </row>
    <row r="37" spans="2:5">
      <c r="B37" s="34">
        <v>26</v>
      </c>
      <c r="C37" s="34" t="s">
        <v>593</v>
      </c>
      <c r="D37" s="214">
        <v>101</v>
      </c>
      <c r="E37" s="211">
        <v>90</v>
      </c>
    </row>
    <row r="38" spans="2:5">
      <c r="B38" s="34">
        <v>27</v>
      </c>
      <c r="C38" s="34" t="s">
        <v>628</v>
      </c>
      <c r="D38" s="214">
        <v>60</v>
      </c>
      <c r="E38" s="211">
        <v>61</v>
      </c>
    </row>
    <row r="39" spans="2:5">
      <c r="B39" s="34">
        <v>28</v>
      </c>
      <c r="C39" s="34" t="s">
        <v>168</v>
      </c>
      <c r="D39" s="214">
        <v>58</v>
      </c>
      <c r="E39" s="211">
        <v>58</v>
      </c>
    </row>
    <row r="40" spans="2:5">
      <c r="B40" s="34">
        <v>29</v>
      </c>
      <c r="C40" s="34" t="s">
        <v>629</v>
      </c>
      <c r="D40" s="214">
        <v>52</v>
      </c>
      <c r="E40" s="211">
        <v>52</v>
      </c>
    </row>
    <row r="41" spans="2:5">
      <c r="B41" s="34">
        <v>30</v>
      </c>
      <c r="C41" s="34" t="s">
        <v>630</v>
      </c>
      <c r="D41" s="214">
        <v>102</v>
      </c>
      <c r="E41" s="211">
        <v>102</v>
      </c>
    </row>
    <row r="42" spans="2:5">
      <c r="B42" s="34">
        <v>31</v>
      </c>
      <c r="C42" s="34" t="s">
        <v>170</v>
      </c>
      <c r="D42" s="214">
        <v>50</v>
      </c>
      <c r="E42" s="211">
        <v>48</v>
      </c>
    </row>
    <row r="43" spans="2:5">
      <c r="B43" s="34">
        <v>32</v>
      </c>
      <c r="C43" s="34" t="s">
        <v>631</v>
      </c>
      <c r="D43" s="214">
        <v>50</v>
      </c>
      <c r="E43" s="211">
        <v>59</v>
      </c>
    </row>
    <row r="44" spans="2:5">
      <c r="B44" s="34">
        <v>33</v>
      </c>
      <c r="C44" s="34" t="s">
        <v>212</v>
      </c>
      <c r="D44" s="214">
        <v>88</v>
      </c>
      <c r="E44" s="211">
        <v>92</v>
      </c>
    </row>
    <row r="45" spans="2:5">
      <c r="B45" s="34">
        <v>34</v>
      </c>
      <c r="C45" s="34" t="s">
        <v>171</v>
      </c>
      <c r="D45" s="214">
        <v>85</v>
      </c>
      <c r="E45" s="211">
        <v>78</v>
      </c>
    </row>
    <row r="46" spans="2:5">
      <c r="B46" s="34">
        <v>35</v>
      </c>
      <c r="C46" s="34" t="s">
        <v>632</v>
      </c>
      <c r="D46" s="214">
        <v>82</v>
      </c>
      <c r="E46" s="211">
        <v>86</v>
      </c>
    </row>
    <row r="47" spans="2:5">
      <c r="B47" s="34">
        <v>36</v>
      </c>
      <c r="C47" s="34" t="s">
        <v>667</v>
      </c>
      <c r="D47" s="214">
        <v>91</v>
      </c>
      <c r="E47" s="211">
        <v>92</v>
      </c>
    </row>
    <row r="48" spans="2:5">
      <c r="B48" s="34">
        <v>37</v>
      </c>
      <c r="C48" s="34" t="s">
        <v>213</v>
      </c>
      <c r="D48" s="214">
        <v>102</v>
      </c>
      <c r="E48" s="211">
        <v>98</v>
      </c>
    </row>
    <row r="49" spans="2:5">
      <c r="B49" s="34">
        <v>38</v>
      </c>
      <c r="C49" s="34" t="s">
        <v>633</v>
      </c>
      <c r="D49" s="214">
        <v>78</v>
      </c>
      <c r="E49" s="211">
        <v>76</v>
      </c>
    </row>
    <row r="50" spans="2:5">
      <c r="B50" s="34">
        <v>39</v>
      </c>
      <c r="C50" s="34" t="s">
        <v>666</v>
      </c>
      <c r="D50" s="214">
        <v>74</v>
      </c>
      <c r="E50" s="211">
        <v>68</v>
      </c>
    </row>
    <row r="51" spans="2:5">
      <c r="B51" s="34">
        <v>40</v>
      </c>
      <c r="C51" s="34" t="s">
        <v>634</v>
      </c>
      <c r="D51" s="214">
        <v>105</v>
      </c>
      <c r="E51" s="211">
        <v>99</v>
      </c>
    </row>
    <row r="52" spans="2:5">
      <c r="B52" s="34">
        <v>41</v>
      </c>
      <c r="C52" s="34" t="s">
        <v>635</v>
      </c>
      <c r="D52" s="214">
        <v>92</v>
      </c>
      <c r="E52" s="211">
        <v>92</v>
      </c>
    </row>
    <row r="53" spans="2:5">
      <c r="B53" s="34">
        <v>42</v>
      </c>
      <c r="C53" s="34" t="s">
        <v>715</v>
      </c>
      <c r="D53" s="214">
        <v>78</v>
      </c>
      <c r="E53" s="211">
        <v>78</v>
      </c>
    </row>
    <row r="54" spans="2:5">
      <c r="B54" s="34">
        <v>43</v>
      </c>
      <c r="C54" s="34" t="s">
        <v>636</v>
      </c>
      <c r="D54" s="214">
        <v>87</v>
      </c>
      <c r="E54" s="211">
        <v>79</v>
      </c>
    </row>
    <row r="55" spans="2:5">
      <c r="B55" s="34">
        <v>44</v>
      </c>
      <c r="C55" s="34" t="s">
        <v>215</v>
      </c>
      <c r="D55" s="214">
        <v>80</v>
      </c>
      <c r="E55" s="211">
        <v>82</v>
      </c>
    </row>
    <row r="56" spans="2:5">
      <c r="B56" s="34">
        <v>45</v>
      </c>
      <c r="C56" s="34" t="s">
        <v>657</v>
      </c>
      <c r="D56" s="214">
        <v>88</v>
      </c>
      <c r="E56" s="211">
        <v>88</v>
      </c>
    </row>
    <row r="57" spans="2:5">
      <c r="B57" s="34">
        <v>46</v>
      </c>
      <c r="C57" s="34" t="s">
        <v>677</v>
      </c>
      <c r="D57" s="214">
        <v>36</v>
      </c>
      <c r="E57" s="211">
        <v>37</v>
      </c>
    </row>
    <row r="58" spans="2:5">
      <c r="B58" s="34">
        <v>47</v>
      </c>
      <c r="C58" s="34" t="s">
        <v>216</v>
      </c>
      <c r="D58" s="214">
        <v>37</v>
      </c>
      <c r="E58" s="211">
        <v>37</v>
      </c>
    </row>
    <row r="59" spans="2:5">
      <c r="B59" s="34">
        <v>48</v>
      </c>
      <c r="C59" s="34" t="s">
        <v>637</v>
      </c>
      <c r="D59" s="214">
        <v>102</v>
      </c>
      <c r="E59" s="211">
        <v>87</v>
      </c>
    </row>
    <row r="60" spans="2:5">
      <c r="B60" s="34">
        <v>49</v>
      </c>
      <c r="C60" s="34" t="s">
        <v>639</v>
      </c>
      <c r="D60" s="214">
        <v>110</v>
      </c>
      <c r="E60" s="211">
        <v>110</v>
      </c>
    </row>
    <row r="61" spans="2:5">
      <c r="B61" s="34">
        <v>50</v>
      </c>
      <c r="C61" s="34" t="s">
        <v>638</v>
      </c>
      <c r="D61" s="214">
        <v>101</v>
      </c>
      <c r="E61" s="211">
        <v>101</v>
      </c>
    </row>
    <row r="62" spans="2:5">
      <c r="B62" s="34">
        <v>51</v>
      </c>
      <c r="C62" s="34" t="s">
        <v>640</v>
      </c>
      <c r="D62" s="214">
        <v>101</v>
      </c>
      <c r="E62" s="211">
        <v>89</v>
      </c>
    </row>
    <row r="63" spans="2:5">
      <c r="B63" s="34">
        <v>52</v>
      </c>
      <c r="C63" s="34" t="s">
        <v>218</v>
      </c>
      <c r="D63" s="214">
        <v>90</v>
      </c>
      <c r="E63" s="211">
        <v>95</v>
      </c>
    </row>
    <row r="64" spans="2:5">
      <c r="B64" s="34">
        <v>53</v>
      </c>
      <c r="C64" s="34" t="s">
        <v>663</v>
      </c>
      <c r="D64" s="214">
        <v>89</v>
      </c>
      <c r="E64" s="211">
        <v>87</v>
      </c>
    </row>
    <row r="65" spans="2:5">
      <c r="B65" s="34">
        <v>54</v>
      </c>
      <c r="C65" s="34" t="s">
        <v>672</v>
      </c>
      <c r="D65" s="214">
        <v>64</v>
      </c>
      <c r="E65" s="211">
        <v>74</v>
      </c>
    </row>
    <row r="66" spans="2:5">
      <c r="B66" s="34">
        <v>55</v>
      </c>
      <c r="C66" s="34" t="s">
        <v>179</v>
      </c>
      <c r="D66" s="214">
        <v>73</v>
      </c>
      <c r="E66" s="211">
        <v>73</v>
      </c>
    </row>
    <row r="67" spans="2:5">
      <c r="B67" s="34">
        <v>56</v>
      </c>
      <c r="C67" s="34" t="s">
        <v>594</v>
      </c>
      <c r="D67" s="214">
        <v>105</v>
      </c>
      <c r="E67" s="211">
        <v>91</v>
      </c>
    </row>
    <row r="68" spans="2:5">
      <c r="B68" s="34">
        <v>57</v>
      </c>
      <c r="C68" s="34" t="s">
        <v>142</v>
      </c>
      <c r="D68" s="214">
        <v>75</v>
      </c>
      <c r="E68" s="211">
        <v>77</v>
      </c>
    </row>
    <row r="69" spans="2:5">
      <c r="B69" s="34">
        <v>58</v>
      </c>
      <c r="C69" s="34" t="s">
        <v>716</v>
      </c>
      <c r="D69" s="214">
        <v>58</v>
      </c>
      <c r="E69" s="211">
        <v>74</v>
      </c>
    </row>
    <row r="70" spans="2:5">
      <c r="B70" s="34">
        <v>59</v>
      </c>
      <c r="C70" s="34" t="s">
        <v>641</v>
      </c>
      <c r="D70" s="214">
        <v>125</v>
      </c>
      <c r="E70" s="211">
        <v>110</v>
      </c>
    </row>
    <row r="71" spans="2:5">
      <c r="B71" s="34">
        <v>60</v>
      </c>
      <c r="C71" s="34" t="s">
        <v>180</v>
      </c>
      <c r="D71" s="214">
        <v>98</v>
      </c>
      <c r="E71" s="211">
        <v>104</v>
      </c>
    </row>
    <row r="72" spans="2:5">
      <c r="B72" s="34">
        <v>61</v>
      </c>
      <c r="C72" s="34" t="s">
        <v>0</v>
      </c>
      <c r="D72" s="214">
        <v>81</v>
      </c>
      <c r="E72" s="211">
        <v>98</v>
      </c>
    </row>
    <row r="73" spans="2:5">
      <c r="B73" s="34">
        <v>62</v>
      </c>
      <c r="C73" s="34" t="s">
        <v>642</v>
      </c>
      <c r="D73" s="214">
        <v>71</v>
      </c>
      <c r="E73" s="211">
        <v>77</v>
      </c>
    </row>
    <row r="74" spans="2:5">
      <c r="B74" s="34">
        <v>63</v>
      </c>
      <c r="C74" s="34" t="s">
        <v>2</v>
      </c>
      <c r="D74" s="214">
        <v>89</v>
      </c>
      <c r="E74" s="211">
        <v>84</v>
      </c>
    </row>
    <row r="75" spans="2:5">
      <c r="B75" s="34">
        <v>64</v>
      </c>
      <c r="C75" s="34" t="s">
        <v>644</v>
      </c>
      <c r="D75" s="214">
        <v>94</v>
      </c>
      <c r="E75" s="211">
        <v>84</v>
      </c>
    </row>
    <row r="76" spans="2:5">
      <c r="B76" s="34">
        <v>65</v>
      </c>
      <c r="C76" s="34" t="s">
        <v>4</v>
      </c>
      <c r="D76" s="214">
        <v>78</v>
      </c>
      <c r="E76" s="211">
        <v>78</v>
      </c>
    </row>
    <row r="77" spans="2:5">
      <c r="B77" s="34">
        <v>66</v>
      </c>
      <c r="C77" s="34" t="s">
        <v>645</v>
      </c>
      <c r="D77" s="214">
        <v>79</v>
      </c>
      <c r="E77" s="211">
        <v>62</v>
      </c>
    </row>
    <row r="78" spans="2:5">
      <c r="B78" s="34">
        <v>67</v>
      </c>
      <c r="C78" s="34" t="s">
        <v>6</v>
      </c>
      <c r="D78" s="214">
        <v>92</v>
      </c>
      <c r="E78" s="211">
        <v>92</v>
      </c>
    </row>
    <row r="79" spans="2:5">
      <c r="B79" s="34">
        <v>68</v>
      </c>
      <c r="C79" s="34" t="s">
        <v>646</v>
      </c>
      <c r="D79" s="214">
        <v>84</v>
      </c>
      <c r="E79" s="211">
        <v>94</v>
      </c>
    </row>
    <row r="80" spans="2:5">
      <c r="B80" s="34">
        <v>69</v>
      </c>
      <c r="C80" s="34" t="s">
        <v>711</v>
      </c>
      <c r="D80" s="214">
        <v>47</v>
      </c>
      <c r="E80" s="211">
        <v>60</v>
      </c>
    </row>
    <row r="81" spans="2:5">
      <c r="B81" s="34">
        <v>70</v>
      </c>
      <c r="C81" s="34" t="s">
        <v>647</v>
      </c>
      <c r="D81" s="214">
        <v>92</v>
      </c>
      <c r="E81" s="211">
        <v>95</v>
      </c>
    </row>
    <row r="82" spans="2:5">
      <c r="B82" s="34">
        <v>71</v>
      </c>
      <c r="C82" s="34" t="s">
        <v>8</v>
      </c>
      <c r="D82" s="214">
        <v>86</v>
      </c>
      <c r="E82" s="211">
        <v>74</v>
      </c>
    </row>
    <row r="83" spans="2:5">
      <c r="B83" s="34">
        <v>72</v>
      </c>
      <c r="C83" s="34" t="s">
        <v>139</v>
      </c>
      <c r="D83" s="214">
        <v>113</v>
      </c>
      <c r="E83" s="211">
        <v>110</v>
      </c>
    </row>
    <row r="84" spans="2:5">
      <c r="B84" s="34">
        <v>73</v>
      </c>
      <c r="C84" s="34" t="s">
        <v>561</v>
      </c>
      <c r="D84" s="214">
        <v>100</v>
      </c>
      <c r="E84" s="211">
        <v>95</v>
      </c>
    </row>
    <row r="85" spans="2:5">
      <c r="B85" s="34">
        <v>74</v>
      </c>
      <c r="C85" s="34" t="s">
        <v>648</v>
      </c>
      <c r="D85" s="214">
        <v>105</v>
      </c>
      <c r="E85" s="211">
        <v>106</v>
      </c>
    </row>
    <row r="86" spans="2:5">
      <c r="B86" s="34">
        <v>75</v>
      </c>
      <c r="C86" s="34" t="s">
        <v>649</v>
      </c>
      <c r="D86" s="214">
        <v>105</v>
      </c>
      <c r="E86" s="211">
        <v>105</v>
      </c>
    </row>
    <row r="87" spans="2:5">
      <c r="B87" s="34">
        <v>76</v>
      </c>
      <c r="C87" s="34" t="s">
        <v>12</v>
      </c>
      <c r="D87" s="214">
        <v>108</v>
      </c>
      <c r="E87" s="211">
        <v>110</v>
      </c>
    </row>
    <row r="88" spans="2:5">
      <c r="B88" s="34">
        <v>77</v>
      </c>
      <c r="C88" s="34" t="s">
        <v>13</v>
      </c>
      <c r="D88" s="214">
        <v>70</v>
      </c>
      <c r="E88" s="211">
        <v>70</v>
      </c>
    </row>
    <row r="89" spans="2:5">
      <c r="B89" s="34">
        <v>78</v>
      </c>
      <c r="C89" s="34" t="s">
        <v>650</v>
      </c>
      <c r="D89" s="214">
        <v>63</v>
      </c>
      <c r="E89" s="211">
        <v>63</v>
      </c>
    </row>
    <row r="90" spans="2:5">
      <c r="B90" s="34">
        <v>79</v>
      </c>
      <c r="C90" s="34" t="s">
        <v>643</v>
      </c>
      <c r="D90" s="214">
        <v>87</v>
      </c>
      <c r="E90" s="211">
        <v>92</v>
      </c>
    </row>
    <row r="91" spans="2:5">
      <c r="B91" s="34">
        <v>80</v>
      </c>
      <c r="C91" s="34" t="s">
        <v>15</v>
      </c>
      <c r="D91" s="214">
        <v>97</v>
      </c>
      <c r="E91" s="211">
        <v>73</v>
      </c>
    </row>
    <row r="92" spans="2:5">
      <c r="B92" s="34">
        <v>81</v>
      </c>
      <c r="C92" s="34" t="s">
        <v>16</v>
      </c>
      <c r="D92" s="214">
        <v>74</v>
      </c>
      <c r="E92" s="211">
        <v>76</v>
      </c>
    </row>
    <row r="93" spans="2:5">
      <c r="B93" s="34">
        <v>82</v>
      </c>
      <c r="C93" s="34" t="s">
        <v>651</v>
      </c>
      <c r="D93" s="214">
        <v>78</v>
      </c>
      <c r="E93" s="211">
        <v>81</v>
      </c>
    </row>
    <row r="94" spans="2:5">
      <c r="B94" s="34">
        <v>83</v>
      </c>
      <c r="C94" s="34" t="s">
        <v>652</v>
      </c>
      <c r="D94" s="214">
        <v>125</v>
      </c>
      <c r="E94" s="211">
        <v>110</v>
      </c>
    </row>
    <row r="95" spans="2:5">
      <c r="B95" s="34">
        <v>84</v>
      </c>
      <c r="C95" s="34" t="s">
        <v>17</v>
      </c>
      <c r="D95" s="214">
        <v>95</v>
      </c>
      <c r="E95" s="211">
        <v>77</v>
      </c>
    </row>
    <row r="96" spans="2:5">
      <c r="B96" s="34">
        <v>85</v>
      </c>
      <c r="C96" s="34" t="s">
        <v>19</v>
      </c>
      <c r="D96" s="214">
        <v>104</v>
      </c>
      <c r="E96" s="211">
        <v>98</v>
      </c>
    </row>
    <row r="97" spans="2:5">
      <c r="B97" s="34">
        <v>86</v>
      </c>
      <c r="C97" s="34" t="s">
        <v>20</v>
      </c>
      <c r="D97" s="214">
        <v>94</v>
      </c>
      <c r="E97" s="211">
        <v>80</v>
      </c>
    </row>
    <row r="98" spans="2:5">
      <c r="B98" s="34">
        <v>87</v>
      </c>
      <c r="C98" s="34" t="s">
        <v>21</v>
      </c>
      <c r="D98" s="214">
        <v>88</v>
      </c>
      <c r="E98" s="211">
        <v>98</v>
      </c>
    </row>
    <row r="99" spans="2:5">
      <c r="B99" s="34">
        <v>88</v>
      </c>
      <c r="C99" s="34" t="s">
        <v>653</v>
      </c>
      <c r="D99" s="214">
        <v>86</v>
      </c>
      <c r="E99" s="211">
        <v>86</v>
      </c>
    </row>
    <row r="100" spans="2:5">
      <c r="B100" s="34">
        <v>89</v>
      </c>
      <c r="C100" s="34" t="s">
        <v>654</v>
      </c>
      <c r="D100" s="214">
        <v>69</v>
      </c>
      <c r="E100" s="211">
        <v>69</v>
      </c>
    </row>
    <row r="101" spans="2:5">
      <c r="B101" s="34">
        <v>90</v>
      </c>
      <c r="C101" s="34" t="s">
        <v>24</v>
      </c>
      <c r="D101" s="214">
        <v>78</v>
      </c>
      <c r="E101" s="211">
        <v>78</v>
      </c>
    </row>
    <row r="102" spans="2:5">
      <c r="B102" s="34">
        <v>91</v>
      </c>
      <c r="C102" s="34" t="s">
        <v>655</v>
      </c>
      <c r="D102" s="214">
        <v>86</v>
      </c>
      <c r="E102" s="211">
        <v>86</v>
      </c>
    </row>
    <row r="103" spans="2:5">
      <c r="B103" s="34">
        <v>92</v>
      </c>
      <c r="C103" s="34" t="s">
        <v>26</v>
      </c>
      <c r="D103" s="214">
        <v>61</v>
      </c>
      <c r="E103" s="211">
        <v>65</v>
      </c>
    </row>
    <row r="104" spans="2:5">
      <c r="B104" s="34">
        <v>93</v>
      </c>
      <c r="C104" s="34" t="s">
        <v>656</v>
      </c>
      <c r="D104" s="214">
        <v>57</v>
      </c>
      <c r="E104" s="211">
        <v>70</v>
      </c>
    </row>
    <row r="105" spans="2:5">
      <c r="B105" s="34">
        <v>94</v>
      </c>
      <c r="C105" s="34" t="s">
        <v>659</v>
      </c>
      <c r="D105" s="214">
        <v>104</v>
      </c>
      <c r="E105" s="211">
        <v>104</v>
      </c>
    </row>
    <row r="106" spans="2:5">
      <c r="B106" s="34">
        <v>95</v>
      </c>
      <c r="C106" s="34" t="s">
        <v>28</v>
      </c>
      <c r="D106" s="214">
        <v>68</v>
      </c>
      <c r="E106" s="211">
        <v>68</v>
      </c>
    </row>
    <row r="107" spans="2:5">
      <c r="B107" s="34">
        <v>96</v>
      </c>
      <c r="C107" s="34" t="s">
        <v>660</v>
      </c>
      <c r="D107" s="214">
        <v>95</v>
      </c>
      <c r="E107" s="211">
        <v>71</v>
      </c>
    </row>
    <row r="108" spans="2:5">
      <c r="B108" s="34">
        <v>97</v>
      </c>
      <c r="C108" s="34" t="s">
        <v>31</v>
      </c>
      <c r="D108" s="214">
        <v>71</v>
      </c>
      <c r="E108" s="211">
        <v>71</v>
      </c>
    </row>
    <row r="109" spans="2:5">
      <c r="B109" s="34">
        <v>98</v>
      </c>
      <c r="C109" s="34" t="s">
        <v>562</v>
      </c>
      <c r="D109" s="214">
        <v>85</v>
      </c>
      <c r="E109" s="211">
        <v>71</v>
      </c>
    </row>
    <row r="110" spans="2:5">
      <c r="B110" s="34">
        <v>99</v>
      </c>
      <c r="C110" s="34" t="s">
        <v>658</v>
      </c>
      <c r="D110" s="214">
        <v>105</v>
      </c>
      <c r="E110" s="211">
        <v>108</v>
      </c>
    </row>
    <row r="111" spans="2:5">
      <c r="B111" s="34">
        <v>100</v>
      </c>
      <c r="C111" s="34" t="s">
        <v>661</v>
      </c>
      <c r="D111" s="214">
        <v>112</v>
      </c>
      <c r="E111" s="211">
        <v>104</v>
      </c>
    </row>
    <row r="112" spans="2:5">
      <c r="B112" s="34">
        <v>101</v>
      </c>
      <c r="C112" s="34" t="s">
        <v>662</v>
      </c>
      <c r="D112" s="214">
        <v>85</v>
      </c>
      <c r="E112" s="211">
        <v>87</v>
      </c>
    </row>
    <row r="113" spans="2:5">
      <c r="B113" s="34">
        <v>102</v>
      </c>
      <c r="C113" s="34" t="s">
        <v>32</v>
      </c>
      <c r="D113" s="214">
        <v>85</v>
      </c>
      <c r="E113" s="211">
        <v>91</v>
      </c>
    </row>
    <row r="114" spans="2:5">
      <c r="B114" s="34">
        <v>103</v>
      </c>
      <c r="C114" s="34" t="s">
        <v>221</v>
      </c>
      <c r="D114" s="214">
        <v>105</v>
      </c>
      <c r="E114" s="211">
        <v>86</v>
      </c>
    </row>
    <row r="115" spans="2:5">
      <c r="B115" s="34">
        <v>104</v>
      </c>
      <c r="C115" s="34" t="s">
        <v>665</v>
      </c>
      <c r="D115" s="214">
        <v>81</v>
      </c>
      <c r="E115" s="211">
        <v>81</v>
      </c>
    </row>
    <row r="116" spans="2:5">
      <c r="B116" s="34">
        <v>105</v>
      </c>
      <c r="C116" s="34" t="s">
        <v>563</v>
      </c>
      <c r="D116" s="214">
        <v>77</v>
      </c>
      <c r="E116" s="211">
        <v>77</v>
      </c>
    </row>
    <row r="117" spans="2:5">
      <c r="B117" s="34">
        <v>106</v>
      </c>
      <c r="C117" s="34" t="s">
        <v>564</v>
      </c>
      <c r="D117" s="214">
        <v>86</v>
      </c>
      <c r="E117" s="211">
        <v>84</v>
      </c>
    </row>
    <row r="118" spans="2:5">
      <c r="B118" s="34">
        <v>107</v>
      </c>
      <c r="C118" s="34" t="s">
        <v>39</v>
      </c>
      <c r="D118" s="214">
        <v>31</v>
      </c>
      <c r="E118" s="211">
        <v>32</v>
      </c>
    </row>
    <row r="119" spans="2:5">
      <c r="B119" s="34">
        <v>108</v>
      </c>
      <c r="C119" s="34" t="s">
        <v>670</v>
      </c>
      <c r="D119" s="214">
        <v>57</v>
      </c>
      <c r="E119" s="211">
        <v>49</v>
      </c>
    </row>
    <row r="120" spans="2:5">
      <c r="B120" s="34">
        <v>109</v>
      </c>
      <c r="C120" s="34" t="s">
        <v>671</v>
      </c>
      <c r="D120" s="214">
        <v>86</v>
      </c>
      <c r="E120" s="211">
        <v>86</v>
      </c>
    </row>
    <row r="121" spans="2:5">
      <c r="B121" s="34">
        <v>110</v>
      </c>
      <c r="C121" s="34" t="s">
        <v>185</v>
      </c>
      <c r="D121" s="214">
        <v>67</v>
      </c>
      <c r="E121" s="211">
        <v>56</v>
      </c>
    </row>
    <row r="122" spans="2:5">
      <c r="B122" s="34">
        <v>111</v>
      </c>
      <c r="C122" s="34" t="s">
        <v>669</v>
      </c>
      <c r="D122" s="214">
        <v>109</v>
      </c>
      <c r="E122" s="211">
        <v>96</v>
      </c>
    </row>
    <row r="123" spans="2:5">
      <c r="B123" s="34">
        <v>112</v>
      </c>
      <c r="C123" s="34" t="s">
        <v>668</v>
      </c>
      <c r="D123" s="214">
        <v>63</v>
      </c>
      <c r="E123" s="211">
        <v>63</v>
      </c>
    </row>
    <row r="124" spans="2:5">
      <c r="B124" s="34">
        <v>113</v>
      </c>
      <c r="C124" s="34" t="s">
        <v>41</v>
      </c>
      <c r="D124" s="214">
        <v>82</v>
      </c>
      <c r="E124" s="211">
        <v>69</v>
      </c>
    </row>
    <row r="125" spans="2:5">
      <c r="B125" s="34">
        <v>114</v>
      </c>
      <c r="C125" s="34" t="s">
        <v>673</v>
      </c>
      <c r="D125" s="214">
        <v>75</v>
      </c>
      <c r="E125" s="211">
        <v>83</v>
      </c>
    </row>
    <row r="126" spans="2:5">
      <c r="B126" s="34">
        <v>115</v>
      </c>
      <c r="C126" s="34" t="s">
        <v>674</v>
      </c>
      <c r="D126" s="214">
        <v>120</v>
      </c>
      <c r="E126" s="211">
        <v>98</v>
      </c>
    </row>
    <row r="127" spans="2:5">
      <c r="B127" s="34">
        <v>116</v>
      </c>
      <c r="C127" s="34" t="s">
        <v>42</v>
      </c>
      <c r="D127" s="214">
        <v>47</v>
      </c>
      <c r="E127" s="211">
        <v>47</v>
      </c>
    </row>
    <row r="128" spans="2:5">
      <c r="B128" s="34">
        <v>117</v>
      </c>
      <c r="C128" s="34" t="s">
        <v>50</v>
      </c>
      <c r="D128" s="214">
        <v>120</v>
      </c>
      <c r="E128" s="211">
        <v>110</v>
      </c>
    </row>
    <row r="129" spans="2:5">
      <c r="B129" s="34">
        <v>118</v>
      </c>
      <c r="C129" s="34" t="s">
        <v>675</v>
      </c>
      <c r="D129" s="214">
        <v>66</v>
      </c>
      <c r="E129" s="211">
        <v>53</v>
      </c>
    </row>
    <row r="130" spans="2:5">
      <c r="B130" s="34">
        <v>119</v>
      </c>
      <c r="C130" s="34" t="s">
        <v>235</v>
      </c>
      <c r="D130" s="214">
        <v>120</v>
      </c>
      <c r="E130" s="211">
        <v>110</v>
      </c>
    </row>
    <row r="131" spans="2:5">
      <c r="B131" s="34">
        <v>120</v>
      </c>
      <c r="C131" s="34" t="s">
        <v>676</v>
      </c>
      <c r="D131" s="214">
        <v>67</v>
      </c>
      <c r="E131" s="211">
        <v>77</v>
      </c>
    </row>
    <row r="132" spans="2:5">
      <c r="B132" s="34">
        <v>121</v>
      </c>
      <c r="C132" s="34" t="s">
        <v>565</v>
      </c>
      <c r="D132" s="214">
        <v>105</v>
      </c>
      <c r="E132" s="211">
        <v>107</v>
      </c>
    </row>
    <row r="133" spans="2:5">
      <c r="B133" s="34">
        <v>122</v>
      </c>
      <c r="C133" s="34" t="s">
        <v>566</v>
      </c>
      <c r="D133" s="214">
        <v>84</v>
      </c>
      <c r="E133" s="211">
        <v>82</v>
      </c>
    </row>
    <row r="134" spans="2:5">
      <c r="B134" s="34">
        <v>123</v>
      </c>
      <c r="C134" s="34" t="s">
        <v>54</v>
      </c>
      <c r="D134" s="214">
        <v>66</v>
      </c>
      <c r="E134" s="211">
        <v>66</v>
      </c>
    </row>
    <row r="135" spans="2:5">
      <c r="B135" s="34">
        <v>124</v>
      </c>
      <c r="C135" s="34" t="s">
        <v>679</v>
      </c>
      <c r="D135" s="214">
        <v>64</v>
      </c>
      <c r="E135" s="211">
        <v>64</v>
      </c>
    </row>
    <row r="136" spans="2:5">
      <c r="B136" s="34">
        <v>125</v>
      </c>
      <c r="C136" s="34" t="s">
        <v>567</v>
      </c>
      <c r="D136" s="214">
        <v>83</v>
      </c>
      <c r="E136" s="211">
        <v>62</v>
      </c>
    </row>
    <row r="137" spans="2:5">
      <c r="B137" s="34">
        <v>126</v>
      </c>
      <c r="C137" s="34" t="s">
        <v>57</v>
      </c>
      <c r="D137" s="214">
        <v>87</v>
      </c>
      <c r="E137" s="211">
        <v>96</v>
      </c>
    </row>
    <row r="138" spans="2:5">
      <c r="B138" s="34">
        <v>127</v>
      </c>
      <c r="C138" s="34" t="s">
        <v>141</v>
      </c>
      <c r="D138" s="214">
        <v>78</v>
      </c>
      <c r="E138" s="211">
        <v>82</v>
      </c>
    </row>
    <row r="139" spans="2:5">
      <c r="B139" s="34">
        <v>128</v>
      </c>
      <c r="C139" s="34" t="s">
        <v>681</v>
      </c>
      <c r="D139" s="214">
        <v>78</v>
      </c>
      <c r="E139" s="211">
        <v>66</v>
      </c>
    </row>
    <row r="140" spans="2:5">
      <c r="B140" s="34">
        <v>129</v>
      </c>
      <c r="C140" s="34" t="s">
        <v>60</v>
      </c>
      <c r="D140" s="214">
        <v>105</v>
      </c>
      <c r="E140" s="211">
        <v>101</v>
      </c>
    </row>
    <row r="141" spans="2:5">
      <c r="B141" s="34">
        <v>130</v>
      </c>
      <c r="C141" s="34" t="s">
        <v>682</v>
      </c>
      <c r="D141" s="214">
        <v>63</v>
      </c>
      <c r="E141" s="211">
        <v>63</v>
      </c>
    </row>
    <row r="142" spans="2:5">
      <c r="B142" s="34">
        <v>131</v>
      </c>
      <c r="C142" s="34" t="s">
        <v>62</v>
      </c>
      <c r="D142" s="214">
        <v>70</v>
      </c>
      <c r="E142" s="211">
        <v>74</v>
      </c>
    </row>
    <row r="143" spans="2:5">
      <c r="B143" s="34">
        <v>132</v>
      </c>
      <c r="C143" s="34" t="s">
        <v>595</v>
      </c>
      <c r="D143" s="214">
        <v>105</v>
      </c>
      <c r="E143" s="211">
        <v>104</v>
      </c>
    </row>
    <row r="144" spans="2:5">
      <c r="B144" s="34">
        <v>133</v>
      </c>
      <c r="C144" s="34" t="s">
        <v>63</v>
      </c>
      <c r="D144" s="214">
        <v>77</v>
      </c>
      <c r="E144" s="211">
        <v>79</v>
      </c>
    </row>
    <row r="145" spans="2:5">
      <c r="B145" s="34">
        <v>134</v>
      </c>
      <c r="C145" s="34" t="s">
        <v>683</v>
      </c>
      <c r="D145" s="214">
        <v>92</v>
      </c>
      <c r="E145" s="211">
        <v>78</v>
      </c>
    </row>
    <row r="146" spans="2:5">
      <c r="B146" s="34">
        <v>135</v>
      </c>
      <c r="C146" s="34" t="s">
        <v>684</v>
      </c>
      <c r="D146" s="214">
        <v>60</v>
      </c>
      <c r="E146" s="211">
        <v>60</v>
      </c>
    </row>
    <row r="147" spans="2:5">
      <c r="B147" s="34">
        <v>136</v>
      </c>
      <c r="C147" s="34" t="s">
        <v>66</v>
      </c>
      <c r="D147" s="214">
        <v>95</v>
      </c>
      <c r="E147" s="211">
        <v>95</v>
      </c>
    </row>
    <row r="148" spans="2:5">
      <c r="B148" s="34">
        <v>137</v>
      </c>
      <c r="C148" s="34" t="s">
        <v>685</v>
      </c>
      <c r="D148" s="214">
        <v>67</v>
      </c>
      <c r="E148" s="211">
        <v>72</v>
      </c>
    </row>
    <row r="149" spans="2:5">
      <c r="B149" s="34">
        <v>138</v>
      </c>
      <c r="C149" s="34" t="s">
        <v>186</v>
      </c>
      <c r="D149" s="214">
        <v>53</v>
      </c>
      <c r="E149" s="211">
        <v>58</v>
      </c>
    </row>
    <row r="150" spans="2:5">
      <c r="B150" s="34">
        <v>139</v>
      </c>
      <c r="C150" s="34" t="s">
        <v>68</v>
      </c>
      <c r="D150" s="214">
        <v>64</v>
      </c>
      <c r="E150" s="211">
        <v>64</v>
      </c>
    </row>
    <row r="151" spans="2:5">
      <c r="B151" s="34">
        <v>140</v>
      </c>
      <c r="C151" s="34" t="s">
        <v>680</v>
      </c>
      <c r="D151" s="214">
        <v>88</v>
      </c>
      <c r="E151" s="211">
        <v>80</v>
      </c>
    </row>
    <row r="152" spans="2:5">
      <c r="B152" s="34">
        <v>141</v>
      </c>
      <c r="C152" s="34" t="s">
        <v>69</v>
      </c>
      <c r="D152" s="214">
        <v>83</v>
      </c>
      <c r="E152" s="211">
        <v>83</v>
      </c>
    </row>
    <row r="153" spans="2:5">
      <c r="B153" s="34">
        <v>142</v>
      </c>
      <c r="C153" s="34" t="s">
        <v>70</v>
      </c>
      <c r="D153" s="214">
        <v>72</v>
      </c>
      <c r="E153" s="211">
        <v>61</v>
      </c>
    </row>
    <row r="154" spans="2:5">
      <c r="B154" s="34">
        <v>143</v>
      </c>
      <c r="C154" s="34" t="s">
        <v>686</v>
      </c>
      <c r="D154" s="214">
        <v>58</v>
      </c>
      <c r="E154" s="211">
        <v>58</v>
      </c>
    </row>
    <row r="155" spans="2:5">
      <c r="B155" s="34">
        <v>144</v>
      </c>
      <c r="C155" s="34" t="s">
        <v>72</v>
      </c>
      <c r="D155" s="214">
        <v>63</v>
      </c>
      <c r="E155" s="211">
        <v>53</v>
      </c>
    </row>
    <row r="156" spans="2:5">
      <c r="B156" s="34">
        <v>145</v>
      </c>
      <c r="C156" s="34" t="s">
        <v>73</v>
      </c>
      <c r="D156" s="214">
        <v>79</v>
      </c>
      <c r="E156" s="211">
        <v>71</v>
      </c>
    </row>
    <row r="157" spans="2:5">
      <c r="B157" s="34">
        <v>146</v>
      </c>
      <c r="C157" s="34" t="s">
        <v>687</v>
      </c>
      <c r="D157" s="214">
        <v>98</v>
      </c>
      <c r="E157" s="211">
        <v>103</v>
      </c>
    </row>
    <row r="158" spans="2:5">
      <c r="B158" s="34">
        <v>147</v>
      </c>
      <c r="C158" s="34" t="s">
        <v>688</v>
      </c>
      <c r="D158" s="214">
        <v>92</v>
      </c>
      <c r="E158" s="211">
        <v>95</v>
      </c>
    </row>
    <row r="159" spans="2:5">
      <c r="B159" s="34">
        <v>148</v>
      </c>
      <c r="C159" s="34" t="s">
        <v>689</v>
      </c>
      <c r="D159" s="214">
        <v>88</v>
      </c>
      <c r="E159" s="211">
        <v>97</v>
      </c>
    </row>
    <row r="160" spans="2:5">
      <c r="B160" s="34">
        <v>149</v>
      </c>
      <c r="C160" s="34" t="s">
        <v>74</v>
      </c>
      <c r="D160" s="214">
        <v>66</v>
      </c>
      <c r="E160" s="211">
        <v>66</v>
      </c>
    </row>
    <row r="161" spans="2:5">
      <c r="B161" s="34">
        <v>150</v>
      </c>
      <c r="C161" s="34" t="s">
        <v>77</v>
      </c>
      <c r="D161" s="214">
        <v>73</v>
      </c>
      <c r="E161" s="211">
        <v>73</v>
      </c>
    </row>
    <row r="162" spans="2:5">
      <c r="B162" s="34">
        <v>151</v>
      </c>
      <c r="C162" s="34" t="s">
        <v>78</v>
      </c>
      <c r="D162" s="214">
        <v>78</v>
      </c>
      <c r="E162" s="211">
        <v>59</v>
      </c>
    </row>
    <row r="163" spans="2:5">
      <c r="B163" s="34">
        <v>152</v>
      </c>
      <c r="C163" s="34" t="s">
        <v>79</v>
      </c>
      <c r="D163" s="214">
        <v>90</v>
      </c>
      <c r="E163" s="211">
        <v>61</v>
      </c>
    </row>
    <row r="164" spans="2:5">
      <c r="B164" s="34">
        <v>153</v>
      </c>
      <c r="C164" s="34" t="s">
        <v>678</v>
      </c>
      <c r="D164" s="214">
        <v>50</v>
      </c>
      <c r="E164" s="211">
        <v>53</v>
      </c>
    </row>
    <row r="165" spans="2:5">
      <c r="B165" s="34">
        <v>154</v>
      </c>
      <c r="C165" s="34" t="s">
        <v>690</v>
      </c>
      <c r="D165" s="214">
        <v>89</v>
      </c>
      <c r="E165" s="211">
        <v>80</v>
      </c>
    </row>
    <row r="166" spans="2:5">
      <c r="B166" s="34">
        <v>155</v>
      </c>
      <c r="C166" s="34" t="s">
        <v>691</v>
      </c>
      <c r="D166" s="214">
        <v>119</v>
      </c>
      <c r="E166" s="211">
        <v>110</v>
      </c>
    </row>
    <row r="167" spans="2:5">
      <c r="B167" s="34">
        <v>156</v>
      </c>
      <c r="C167" s="34" t="s">
        <v>84</v>
      </c>
      <c r="D167" s="214">
        <v>90</v>
      </c>
      <c r="E167" s="211">
        <v>83</v>
      </c>
    </row>
    <row r="168" spans="2:5">
      <c r="B168" s="34">
        <v>157</v>
      </c>
      <c r="C168" s="34" t="s">
        <v>85</v>
      </c>
      <c r="D168" s="214">
        <v>48</v>
      </c>
      <c r="E168" s="211">
        <v>48</v>
      </c>
    </row>
    <row r="169" spans="2:5">
      <c r="B169" s="34">
        <v>158</v>
      </c>
      <c r="C169" s="34" t="s">
        <v>86</v>
      </c>
      <c r="D169" s="214">
        <v>91</v>
      </c>
      <c r="E169" s="211">
        <v>77</v>
      </c>
    </row>
    <row r="170" spans="2:5">
      <c r="B170" s="34">
        <v>159</v>
      </c>
      <c r="C170" s="34" t="s">
        <v>87</v>
      </c>
      <c r="D170" s="214">
        <v>90</v>
      </c>
      <c r="E170" s="211">
        <v>90</v>
      </c>
    </row>
    <row r="171" spans="2:5">
      <c r="B171" s="34">
        <v>160</v>
      </c>
      <c r="C171" s="34" t="s">
        <v>695</v>
      </c>
      <c r="D171" s="214">
        <v>91</v>
      </c>
      <c r="E171" s="211">
        <v>98</v>
      </c>
    </row>
    <row r="172" spans="2:5">
      <c r="B172" s="34">
        <v>161</v>
      </c>
      <c r="C172" s="34" t="s">
        <v>89</v>
      </c>
      <c r="D172" s="214">
        <v>71</v>
      </c>
      <c r="E172" s="211">
        <v>68</v>
      </c>
    </row>
    <row r="173" spans="2:5">
      <c r="B173" s="34">
        <v>162</v>
      </c>
      <c r="C173" s="34" t="s">
        <v>90</v>
      </c>
      <c r="D173" s="214">
        <v>86</v>
      </c>
      <c r="E173" s="211">
        <v>94</v>
      </c>
    </row>
    <row r="174" spans="2:5">
      <c r="B174" s="34">
        <v>163</v>
      </c>
      <c r="C174" s="34" t="s">
        <v>569</v>
      </c>
      <c r="D174" s="214">
        <v>99</v>
      </c>
      <c r="E174" s="211">
        <v>99</v>
      </c>
    </row>
    <row r="175" spans="2:5">
      <c r="B175" s="34">
        <v>164</v>
      </c>
      <c r="C175" s="34" t="s">
        <v>696</v>
      </c>
      <c r="D175" s="214">
        <v>63</v>
      </c>
      <c r="E175" s="211">
        <v>71</v>
      </c>
    </row>
    <row r="176" spans="2:5">
      <c r="B176" s="34">
        <v>165</v>
      </c>
      <c r="C176" s="34" t="s">
        <v>148</v>
      </c>
      <c r="D176" s="214">
        <v>71</v>
      </c>
      <c r="E176" s="211">
        <v>71</v>
      </c>
    </row>
    <row r="177" spans="2:5">
      <c r="B177" s="34">
        <v>166</v>
      </c>
      <c r="C177" s="34" t="s">
        <v>91</v>
      </c>
      <c r="D177" s="214">
        <v>96</v>
      </c>
      <c r="E177" s="211">
        <v>79</v>
      </c>
    </row>
    <row r="178" spans="2:5">
      <c r="B178" s="34">
        <v>167</v>
      </c>
      <c r="C178" s="34" t="s">
        <v>92</v>
      </c>
      <c r="D178" s="214">
        <v>107</v>
      </c>
      <c r="E178" s="211">
        <v>110</v>
      </c>
    </row>
    <row r="179" spans="2:5">
      <c r="B179" s="34">
        <v>168</v>
      </c>
      <c r="C179" s="34" t="s">
        <v>697</v>
      </c>
      <c r="D179" s="214">
        <v>99</v>
      </c>
      <c r="E179" s="211">
        <v>94</v>
      </c>
    </row>
    <row r="180" spans="2:5">
      <c r="B180" s="34">
        <v>169</v>
      </c>
      <c r="C180" s="34" t="s">
        <v>698</v>
      </c>
      <c r="D180" s="214">
        <v>53</v>
      </c>
      <c r="E180" s="211">
        <v>66</v>
      </c>
    </row>
    <row r="181" spans="2:5">
      <c r="B181" s="34">
        <v>170</v>
      </c>
      <c r="C181" s="34" t="s">
        <v>699</v>
      </c>
      <c r="D181" s="214">
        <v>89</v>
      </c>
      <c r="E181" s="211">
        <v>86</v>
      </c>
    </row>
    <row r="182" spans="2:5">
      <c r="B182" s="34">
        <v>171</v>
      </c>
      <c r="C182" s="34" t="s">
        <v>96</v>
      </c>
      <c r="D182" s="214">
        <v>81</v>
      </c>
      <c r="E182" s="211">
        <v>81</v>
      </c>
    </row>
    <row r="183" spans="2:5">
      <c r="B183" s="34">
        <v>172</v>
      </c>
      <c r="C183" s="34" t="s">
        <v>700</v>
      </c>
      <c r="D183" s="214">
        <v>105</v>
      </c>
      <c r="E183" s="211">
        <v>92</v>
      </c>
    </row>
    <row r="184" spans="2:5">
      <c r="B184" s="34">
        <v>173</v>
      </c>
      <c r="C184" s="34" t="s">
        <v>98</v>
      </c>
      <c r="D184" s="214">
        <v>105</v>
      </c>
      <c r="E184" s="211">
        <v>110</v>
      </c>
    </row>
    <row r="185" spans="2:5">
      <c r="B185" s="34">
        <v>174</v>
      </c>
      <c r="C185" s="34" t="s">
        <v>701</v>
      </c>
      <c r="D185" s="214">
        <v>90</v>
      </c>
      <c r="E185" s="211">
        <v>83</v>
      </c>
    </row>
    <row r="186" spans="2:5">
      <c r="B186" s="34">
        <v>175</v>
      </c>
      <c r="C186" s="34" t="s">
        <v>101</v>
      </c>
      <c r="D186" s="214">
        <v>74</v>
      </c>
      <c r="E186" s="211">
        <v>60</v>
      </c>
    </row>
    <row r="187" spans="2:5">
      <c r="B187" s="34">
        <v>176</v>
      </c>
      <c r="C187" s="34" t="s">
        <v>102</v>
      </c>
      <c r="D187" s="214">
        <v>85</v>
      </c>
      <c r="E187" s="211">
        <v>87</v>
      </c>
    </row>
    <row r="188" spans="2:5">
      <c r="B188" s="34">
        <v>177</v>
      </c>
      <c r="C188" s="34" t="s">
        <v>703</v>
      </c>
      <c r="D188" s="214">
        <v>76</v>
      </c>
      <c r="E188" s="211">
        <v>76</v>
      </c>
    </row>
    <row r="189" spans="2:5">
      <c r="B189" s="34">
        <v>178</v>
      </c>
      <c r="C189" s="34" t="s">
        <v>704</v>
      </c>
      <c r="D189" s="214">
        <v>108</v>
      </c>
      <c r="E189" s="211">
        <v>98</v>
      </c>
    </row>
    <row r="190" spans="2:5">
      <c r="B190" s="34">
        <v>179</v>
      </c>
      <c r="C190" s="34" t="s">
        <v>105</v>
      </c>
      <c r="D190" s="214">
        <v>92</v>
      </c>
      <c r="E190" s="211">
        <v>86</v>
      </c>
    </row>
    <row r="191" spans="2:5">
      <c r="B191" s="34">
        <v>180</v>
      </c>
      <c r="C191" s="34" t="s">
        <v>705</v>
      </c>
      <c r="D191" s="214">
        <v>70</v>
      </c>
      <c r="E191" s="211">
        <v>68</v>
      </c>
    </row>
    <row r="192" spans="2:5">
      <c r="B192" s="34">
        <v>181</v>
      </c>
      <c r="C192" s="34" t="s">
        <v>571</v>
      </c>
      <c r="D192" s="214">
        <v>105</v>
      </c>
      <c r="E192" s="211">
        <v>95</v>
      </c>
    </row>
    <row r="193" spans="2:5">
      <c r="B193" s="34">
        <v>182</v>
      </c>
      <c r="C193" s="34" t="s">
        <v>107</v>
      </c>
      <c r="D193" s="214">
        <v>84</v>
      </c>
      <c r="E193" s="211">
        <v>89</v>
      </c>
    </row>
    <row r="194" spans="2:5">
      <c r="B194" s="34">
        <v>183</v>
      </c>
      <c r="C194" s="34" t="s">
        <v>108</v>
      </c>
      <c r="D194" s="214">
        <v>120</v>
      </c>
      <c r="E194" s="211">
        <v>110</v>
      </c>
    </row>
    <row r="195" spans="2:5">
      <c r="B195" s="34">
        <v>184</v>
      </c>
      <c r="C195" s="34" t="s">
        <v>596</v>
      </c>
      <c r="D195" s="214">
        <v>103</v>
      </c>
      <c r="E195" s="211">
        <v>103</v>
      </c>
    </row>
    <row r="196" spans="2:5">
      <c r="B196" s="34">
        <v>185</v>
      </c>
      <c r="C196" s="34" t="s">
        <v>706</v>
      </c>
      <c r="D196" s="214">
        <v>73</v>
      </c>
      <c r="E196" s="211">
        <v>78</v>
      </c>
    </row>
    <row r="197" spans="2:5">
      <c r="B197" s="34">
        <v>186</v>
      </c>
      <c r="C197" s="34" t="s">
        <v>707</v>
      </c>
      <c r="D197" s="214">
        <v>76</v>
      </c>
      <c r="E197" s="211">
        <v>81</v>
      </c>
    </row>
    <row r="198" spans="2:5">
      <c r="B198" s="34">
        <v>187</v>
      </c>
      <c r="C198" s="34" t="s">
        <v>702</v>
      </c>
      <c r="D198" s="214">
        <v>105</v>
      </c>
      <c r="E198" s="211">
        <v>105</v>
      </c>
    </row>
    <row r="199" spans="2:5">
      <c r="B199" s="34">
        <v>188</v>
      </c>
      <c r="C199" s="34" t="s">
        <v>709</v>
      </c>
      <c r="D199" s="214">
        <v>25</v>
      </c>
      <c r="E199" s="211">
        <v>25</v>
      </c>
    </row>
    <row r="200" spans="2:5">
      <c r="B200" s="34">
        <v>189</v>
      </c>
      <c r="C200" s="34" t="s">
        <v>725</v>
      </c>
      <c r="D200" s="214">
        <v>54</v>
      </c>
      <c r="E200" s="211">
        <v>56</v>
      </c>
    </row>
    <row r="201" spans="2:5">
      <c r="B201" s="34">
        <v>190</v>
      </c>
      <c r="C201" s="34" t="s">
        <v>726</v>
      </c>
      <c r="D201" s="214">
        <v>120</v>
      </c>
      <c r="E201" s="211">
        <v>72</v>
      </c>
    </row>
    <row r="202" spans="2:5">
      <c r="B202" s="34">
        <v>191</v>
      </c>
      <c r="C202" s="34" t="s">
        <v>710</v>
      </c>
      <c r="D202" s="214">
        <v>78</v>
      </c>
      <c r="E202" s="211">
        <v>76</v>
      </c>
    </row>
    <row r="203" spans="2:5">
      <c r="B203" s="34">
        <v>192</v>
      </c>
      <c r="C203" s="34" t="s">
        <v>111</v>
      </c>
      <c r="D203" s="214">
        <v>62</v>
      </c>
      <c r="E203" s="211">
        <v>62</v>
      </c>
    </row>
    <row r="204" spans="2:5">
      <c r="B204" s="34">
        <v>193</v>
      </c>
      <c r="C204" s="34" t="s">
        <v>708</v>
      </c>
      <c r="D204" s="214">
        <v>88</v>
      </c>
      <c r="E204" s="211">
        <v>89</v>
      </c>
    </row>
    <row r="205" spans="2:5">
      <c r="B205" s="34">
        <v>194</v>
      </c>
      <c r="C205" s="34" t="s">
        <v>112</v>
      </c>
      <c r="D205" s="214">
        <v>82</v>
      </c>
      <c r="E205" s="211">
        <v>55</v>
      </c>
    </row>
    <row r="206" spans="2:5">
      <c r="B206" s="34">
        <v>195</v>
      </c>
      <c r="C206" s="34" t="s">
        <v>727</v>
      </c>
      <c r="D206" s="214">
        <v>112</v>
      </c>
      <c r="E206" s="211">
        <v>101</v>
      </c>
    </row>
    <row r="207" spans="2:5">
      <c r="B207" s="34">
        <v>196</v>
      </c>
      <c r="C207" s="34" t="s">
        <v>728</v>
      </c>
      <c r="D207" s="214">
        <v>120</v>
      </c>
      <c r="E207" s="211">
        <v>110</v>
      </c>
    </row>
    <row r="208" spans="2:5">
      <c r="B208" s="34">
        <v>197</v>
      </c>
      <c r="C208" s="34" t="s">
        <v>712</v>
      </c>
      <c r="D208" s="214">
        <v>87</v>
      </c>
      <c r="E208" s="211">
        <v>67</v>
      </c>
    </row>
    <row r="209" spans="2:5">
      <c r="B209" s="34">
        <v>198</v>
      </c>
      <c r="C209" s="34" t="s">
        <v>116</v>
      </c>
      <c r="D209" s="214">
        <v>82</v>
      </c>
      <c r="E209" s="211">
        <v>77</v>
      </c>
    </row>
    <row r="210" spans="2:5">
      <c r="B210" s="34">
        <v>199</v>
      </c>
      <c r="C210" s="34" t="s">
        <v>713</v>
      </c>
      <c r="D210" s="214">
        <v>61</v>
      </c>
      <c r="E210" s="211">
        <v>61</v>
      </c>
    </row>
    <row r="211" spans="2:5">
      <c r="B211" s="34">
        <v>200</v>
      </c>
      <c r="C211" s="34" t="s">
        <v>117</v>
      </c>
      <c r="D211" s="214">
        <v>75</v>
      </c>
      <c r="E211" s="211">
        <v>75</v>
      </c>
    </row>
    <row r="212" spans="2:5">
      <c r="B212" s="34">
        <v>201</v>
      </c>
      <c r="C212" s="34" t="s">
        <v>118</v>
      </c>
      <c r="D212" s="214">
        <v>78</v>
      </c>
      <c r="E212" s="211">
        <v>74</v>
      </c>
    </row>
    <row r="213" spans="2:5">
      <c r="B213" s="34">
        <v>202</v>
      </c>
      <c r="C213" s="34" t="s">
        <v>119</v>
      </c>
      <c r="D213" s="214">
        <v>63</v>
      </c>
      <c r="E213" s="211">
        <v>63</v>
      </c>
    </row>
    <row r="214" spans="2:5">
      <c r="B214" s="34">
        <v>203</v>
      </c>
      <c r="C214" s="34" t="s">
        <v>120</v>
      </c>
      <c r="D214" s="214">
        <v>92</v>
      </c>
      <c r="E214" s="211">
        <v>98</v>
      </c>
    </row>
    <row r="215" spans="2:5">
      <c r="B215" s="34">
        <v>204</v>
      </c>
      <c r="C215" s="34" t="s">
        <v>121</v>
      </c>
      <c r="D215" s="214">
        <v>59</v>
      </c>
      <c r="E215" s="211">
        <v>59</v>
      </c>
    </row>
    <row r="216" spans="2:5">
      <c r="B216" s="34">
        <v>205</v>
      </c>
      <c r="C216" s="34" t="s">
        <v>714</v>
      </c>
      <c r="D216" s="214">
        <v>99</v>
      </c>
      <c r="E216" s="211">
        <v>101</v>
      </c>
    </row>
    <row r="217" spans="2:5">
      <c r="B217" s="34">
        <v>206</v>
      </c>
      <c r="C217" s="34" t="s">
        <v>717</v>
      </c>
      <c r="D217" s="214">
        <v>62</v>
      </c>
      <c r="E217" s="211">
        <v>62</v>
      </c>
    </row>
    <row r="218" spans="2:5">
      <c r="B218" s="34">
        <v>207</v>
      </c>
      <c r="C218" s="34" t="s">
        <v>718</v>
      </c>
      <c r="D218" s="214">
        <v>50</v>
      </c>
      <c r="E218" s="211">
        <v>50</v>
      </c>
    </row>
    <row r="219" spans="2:5">
      <c r="B219" s="34">
        <v>208</v>
      </c>
      <c r="C219" s="34" t="s">
        <v>126</v>
      </c>
      <c r="D219" s="214">
        <v>120</v>
      </c>
      <c r="E219" s="211">
        <v>110</v>
      </c>
    </row>
    <row r="220" spans="2:5">
      <c r="B220" s="34">
        <v>209</v>
      </c>
      <c r="C220" s="34" t="s">
        <v>719</v>
      </c>
      <c r="D220" s="214">
        <v>105</v>
      </c>
      <c r="E220" s="211">
        <v>95</v>
      </c>
    </row>
    <row r="221" spans="2:5">
      <c r="B221" s="34">
        <v>210</v>
      </c>
      <c r="C221" s="34" t="s">
        <v>128</v>
      </c>
      <c r="D221" s="214">
        <v>46</v>
      </c>
      <c r="E221" s="211">
        <v>46</v>
      </c>
    </row>
    <row r="222" spans="2:5">
      <c r="B222" s="34">
        <v>211</v>
      </c>
      <c r="C222" s="34" t="s">
        <v>692</v>
      </c>
      <c r="D222" s="214">
        <v>72</v>
      </c>
      <c r="E222" s="211">
        <v>72</v>
      </c>
    </row>
    <row r="223" spans="2:5">
      <c r="B223" s="34">
        <v>212</v>
      </c>
      <c r="C223" s="34" t="s">
        <v>572</v>
      </c>
      <c r="D223" s="214">
        <v>86</v>
      </c>
      <c r="E223" s="211">
        <v>80</v>
      </c>
    </row>
    <row r="224" spans="2:5">
      <c r="B224" s="34">
        <v>213</v>
      </c>
      <c r="C224" s="34" t="s">
        <v>721</v>
      </c>
      <c r="D224" s="214">
        <v>118</v>
      </c>
      <c r="E224" s="211">
        <v>106</v>
      </c>
    </row>
    <row r="225" spans="2:5">
      <c r="B225" s="34">
        <v>214</v>
      </c>
      <c r="C225" s="34" t="s">
        <v>720</v>
      </c>
      <c r="D225" s="214">
        <v>105</v>
      </c>
      <c r="E225" s="211">
        <v>110</v>
      </c>
    </row>
    <row r="226" spans="2:5">
      <c r="B226" s="34">
        <v>215</v>
      </c>
      <c r="C226" s="34" t="s">
        <v>722</v>
      </c>
      <c r="D226" s="214">
        <v>117</v>
      </c>
      <c r="E226" s="211">
        <v>110</v>
      </c>
    </row>
    <row r="227" spans="2:5">
      <c r="B227" s="34">
        <v>216</v>
      </c>
      <c r="C227" s="34" t="s">
        <v>129</v>
      </c>
      <c r="D227" s="214">
        <v>68</v>
      </c>
      <c r="E227" s="211">
        <v>68</v>
      </c>
    </row>
    <row r="228" spans="2:5">
      <c r="B228" s="34">
        <v>217</v>
      </c>
      <c r="C228" s="34" t="s">
        <v>693</v>
      </c>
      <c r="D228" s="214">
        <v>66</v>
      </c>
      <c r="E228" s="211">
        <v>71</v>
      </c>
    </row>
    <row r="229" spans="2:5">
      <c r="B229" s="34">
        <v>218</v>
      </c>
      <c r="C229" s="34" t="s">
        <v>130</v>
      </c>
      <c r="D229" s="214">
        <v>102</v>
      </c>
      <c r="E229" s="211">
        <v>89</v>
      </c>
    </row>
    <row r="230" spans="2:5">
      <c r="B230" s="34">
        <v>219</v>
      </c>
      <c r="C230" s="34" t="s">
        <v>131</v>
      </c>
      <c r="D230" s="214">
        <v>55</v>
      </c>
      <c r="E230" s="211">
        <v>95</v>
      </c>
    </row>
    <row r="231" spans="2:5">
      <c r="B231" s="34">
        <v>220</v>
      </c>
      <c r="C231" s="34" t="s">
        <v>133</v>
      </c>
      <c r="D231" s="214">
        <v>61</v>
      </c>
      <c r="E231" s="211">
        <v>61</v>
      </c>
    </row>
    <row r="232" spans="2:5">
      <c r="B232" s="34">
        <v>221</v>
      </c>
      <c r="C232" s="34" t="s">
        <v>619</v>
      </c>
      <c r="D232" s="214">
        <v>105</v>
      </c>
      <c r="E232" s="211">
        <v>93</v>
      </c>
    </row>
    <row r="233" spans="2:5">
      <c r="B233" s="34">
        <v>222</v>
      </c>
      <c r="C233" s="34" t="s">
        <v>723</v>
      </c>
      <c r="D233" s="214">
        <v>71</v>
      </c>
      <c r="E233" s="211">
        <v>74</v>
      </c>
    </row>
    <row r="234" spans="2:5">
      <c r="B234" s="34">
        <v>223</v>
      </c>
      <c r="C234" s="34" t="s">
        <v>724</v>
      </c>
      <c r="D234" s="214">
        <v>93</v>
      </c>
      <c r="E234" s="211">
        <v>93</v>
      </c>
    </row>
    <row r="235" spans="2:5">
      <c r="B235" s="34">
        <v>224</v>
      </c>
      <c r="C235" s="34" t="s">
        <v>664</v>
      </c>
      <c r="D235" s="214">
        <v>70</v>
      </c>
      <c r="E235" s="211">
        <v>60</v>
      </c>
    </row>
    <row r="236" spans="2:5">
      <c r="B236" s="34">
        <v>225</v>
      </c>
      <c r="C236" s="34" t="s">
        <v>136</v>
      </c>
      <c r="D236" s="214">
        <v>54</v>
      </c>
      <c r="E236" s="211">
        <v>77</v>
      </c>
    </row>
    <row r="237" spans="2:5">
      <c r="B237" s="34">
        <v>226</v>
      </c>
      <c r="C237" s="34" t="s">
        <v>137</v>
      </c>
      <c r="D237" s="214">
        <v>91</v>
      </c>
      <c r="E237" s="211">
        <v>71</v>
      </c>
    </row>
  </sheetData>
  <sheetProtection algorithmName="SHA-512" hashValue="Y8PRtyNSRKcSDAoO8MRH0hAuK/vG6Aj8Im8lNBXL/p8cz6Iz3NbEWCBTbUErGPYehIINMXPk/mFHjdVHAeEhuA==" saltValue="sjbH4dmyQqc30dAymdADbQ==" spinCount="100000" sheet="1" objects="1" scenarios="1"/>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29A22-0BAD-4EDC-A23B-3918D62103CC}">
  <sheetPr>
    <tabColor theme="0" tint="-4.9989318521683403E-2"/>
  </sheetPr>
  <dimension ref="B2:G57"/>
  <sheetViews>
    <sheetView showGridLines="0" showRowColHeaders="0" topLeftCell="A10" workbookViewId="0">
      <selection activeCell="D51" sqref="D51"/>
    </sheetView>
  </sheetViews>
  <sheetFormatPr defaultColWidth="9.140625" defaultRowHeight="12"/>
  <cols>
    <col min="1" max="1" width="9.140625" style="165"/>
    <col min="2" max="2" width="23.7109375" style="165" bestFit="1" customWidth="1"/>
    <col min="3" max="3" width="34.140625" style="165" bestFit="1" customWidth="1"/>
    <col min="4" max="4" width="87.140625" style="165" bestFit="1" customWidth="1"/>
    <col min="5" max="5" width="9.140625" style="165"/>
    <col min="6" max="6" width="84" style="165" customWidth="1"/>
    <col min="7" max="7" width="68" style="165" customWidth="1"/>
    <col min="8" max="16384" width="9.140625" style="165"/>
  </cols>
  <sheetData>
    <row r="2" spans="2:6" ht="30.75" customHeight="1">
      <c r="B2" s="264" t="str" cm="1">
        <f t="array" aca="1" ref="B2" ca="1">CELL("filename")</f>
        <v>https://els1.sharepoint.com/teams/ToolsSolutions/Documents partages/Ber_Phil/aUpdate Tools/Updates 2025/31 Forfait binnenlandse dagvergoeding/uploads/[Forfaitaire buitenlandse dagvergoeding.xlsx]Home</v>
      </c>
      <c r="C2" s="264"/>
      <c r="D2" s="264"/>
      <c r="E2" s="165">
        <v>142</v>
      </c>
      <c r="F2" s="166" t="str">
        <f ca="1">LEFT(B2,E2)</f>
        <v>https://els1.sharepoint.com/teams/ToolsSolutions/Documents partages/Ber_Phil/aUpdate Tools/Updates 2025/31 Forfait binnenlandse dagvergoeding/</v>
      </c>
    </row>
    <row r="4" spans="2:6" ht="33" customHeight="1">
      <c r="B4" s="167" t="s">
        <v>533</v>
      </c>
      <c r="C4" s="265" t="str">
        <f ca="1">$F$2&amp;"TIQ_"&amp;D16</f>
        <v>https://els1.sharepoint.com/teams/ToolsSolutions/Documents partages/Ber_Phil/aUpdate Tools/Updates 2025/31 Forfait binnenlandse dagvergoeding/TIQ_ Forfaitaire buitenlandse dagvergoeding.xlsx</v>
      </c>
      <c r="D4" s="265"/>
      <c r="E4" s="165">
        <f ca="1">LEN(C4)</f>
        <v>190</v>
      </c>
    </row>
    <row r="5" spans="2:6" ht="33" customHeight="1">
      <c r="B5" s="168" t="s">
        <v>534</v>
      </c>
      <c r="C5" s="266" t="str">
        <f ca="1">$F$2&amp;"TIQ_"&amp;D25</f>
        <v>https://els1.sharepoint.com/teams/ToolsSolutions/Documents partages/Ber_Phil/aUpdate Tools/Updates 2025/31 Forfait binnenlandse dagvergoeding/TIQ_Indemnité journalière forfaitaire pour un déplacement à l'étranger.xlsx</v>
      </c>
      <c r="D5" s="267"/>
      <c r="E5" s="165">
        <f ca="1">LEN(C5)</f>
        <v>217</v>
      </c>
    </row>
    <row r="6" spans="2:6" ht="33" customHeight="1">
      <c r="B6" s="169" t="s">
        <v>535</v>
      </c>
      <c r="C6" s="268" t="str">
        <f ca="1">$F$2&amp;"BIC_"&amp;D37</f>
        <v>https://els1.sharepoint.com/teams/ToolsSolutions/Documents partages/Ber_Phil/aUpdate Tools/Updates 2025/31 Forfait binnenlandse dagvergoeding/BIC_ Forfaitaire buitenlandse dagvergoeding.xlsx</v>
      </c>
      <c r="D6" s="268"/>
      <c r="E6" s="165">
        <f ca="1">LEN(C6)</f>
        <v>190</v>
      </c>
    </row>
    <row r="7" spans="2:6" ht="33" customHeight="1">
      <c r="B7" s="170" t="s">
        <v>536</v>
      </c>
      <c r="C7" s="269" t="str">
        <f ca="1">$F$2&amp;"BIC_"&amp;D46</f>
        <v>https://els1.sharepoint.com/teams/ToolsSolutions/Documents partages/Ber_Phil/aUpdate Tools/Updates 2025/31 Forfait binnenlandse dagvergoeding/BIC_Indemnité journalière forfaitaire pour un déplacement à l'étranger.xlsx</v>
      </c>
      <c r="D7" s="269"/>
      <c r="E7" s="165">
        <f ca="1">LEN(C7)</f>
        <v>217</v>
      </c>
    </row>
    <row r="9" spans="2:6">
      <c r="B9" s="171" t="s">
        <v>537</v>
      </c>
    </row>
    <row r="10" spans="2:6">
      <c r="B10" s="172" t="str">
        <f>D35&amp;"-"&amp;D44&amp;"-"&amp;D14&amp;"-"&amp;D23</f>
        <v>476023-476020-422473-422557</v>
      </c>
    </row>
    <row r="11" spans="2:6">
      <c r="B11" s="173"/>
    </row>
    <row r="12" spans="2:6">
      <c r="B12" s="165" t="s">
        <v>538</v>
      </c>
    </row>
    <row r="13" spans="2:6">
      <c r="B13" s="261" t="s">
        <v>247</v>
      </c>
      <c r="C13" s="262"/>
      <c r="D13" s="263"/>
    </row>
    <row r="14" spans="2:6">
      <c r="B14" s="255" t="s">
        <v>248</v>
      </c>
      <c r="C14" s="174" t="s">
        <v>249</v>
      </c>
      <c r="D14" s="175">
        <v>422473</v>
      </c>
    </row>
    <row r="15" spans="2:6">
      <c r="B15" s="256"/>
      <c r="C15" s="174" t="s">
        <v>250</v>
      </c>
      <c r="D15" s="176" t="s">
        <v>544</v>
      </c>
    </row>
    <row r="16" spans="2:6">
      <c r="B16" s="256"/>
      <c r="C16" s="174" t="s">
        <v>539</v>
      </c>
      <c r="D16" s="176" t="s">
        <v>543</v>
      </c>
    </row>
    <row r="17" spans="2:4">
      <c r="B17" s="256"/>
      <c r="C17" s="174" t="s">
        <v>251</v>
      </c>
      <c r="D17" s="177" t="s">
        <v>252</v>
      </c>
    </row>
    <row r="18" spans="2:4">
      <c r="B18" s="256"/>
      <c r="C18" s="177" t="s">
        <v>253</v>
      </c>
      <c r="D18" s="177" t="s">
        <v>254</v>
      </c>
    </row>
    <row r="19" spans="2:4">
      <c r="B19" s="256"/>
      <c r="C19" s="174" t="s">
        <v>255</v>
      </c>
      <c r="D19" s="177" t="s">
        <v>254</v>
      </c>
    </row>
    <row r="20" spans="2:4">
      <c r="B20" s="256"/>
      <c r="C20" s="174" t="s">
        <v>256</v>
      </c>
      <c r="D20" s="221" t="s">
        <v>739</v>
      </c>
    </row>
    <row r="21" spans="2:4">
      <c r="B21" s="256"/>
      <c r="C21" s="174" t="s">
        <v>257</v>
      </c>
      <c r="D21" s="177" t="s">
        <v>254</v>
      </c>
    </row>
    <row r="22" spans="2:4">
      <c r="B22" s="257"/>
      <c r="C22" s="174" t="s">
        <v>258</v>
      </c>
      <c r="D22" s="177" t="s">
        <v>540</v>
      </c>
    </row>
    <row r="23" spans="2:4">
      <c r="B23" s="255" t="s">
        <v>259</v>
      </c>
      <c r="C23" s="174" t="s">
        <v>249</v>
      </c>
      <c r="D23" s="175">
        <v>422557</v>
      </c>
    </row>
    <row r="24" spans="2:4">
      <c r="B24" s="256"/>
      <c r="C24" s="174" t="s">
        <v>250</v>
      </c>
      <c r="D24" s="176" t="s">
        <v>546</v>
      </c>
    </row>
    <row r="25" spans="2:4">
      <c r="B25" s="256"/>
      <c r="C25" s="174" t="s">
        <v>539</v>
      </c>
      <c r="D25" s="176" t="s">
        <v>545</v>
      </c>
    </row>
    <row r="26" spans="2:4">
      <c r="B26" s="256"/>
      <c r="C26" s="174" t="s">
        <v>251</v>
      </c>
      <c r="D26" s="177" t="s">
        <v>252</v>
      </c>
    </row>
    <row r="27" spans="2:4">
      <c r="B27" s="256"/>
      <c r="C27" s="177" t="s">
        <v>253</v>
      </c>
      <c r="D27" s="177" t="s">
        <v>254</v>
      </c>
    </row>
    <row r="28" spans="2:4">
      <c r="B28" s="256"/>
      <c r="C28" s="174" t="s">
        <v>255</v>
      </c>
      <c r="D28" s="177" t="s">
        <v>254</v>
      </c>
    </row>
    <row r="29" spans="2:4">
      <c r="B29" s="256"/>
      <c r="C29" s="174" t="s">
        <v>256</v>
      </c>
      <c r="D29" s="221" t="s">
        <v>739</v>
      </c>
    </row>
    <row r="30" spans="2:4">
      <c r="B30" s="256"/>
      <c r="C30" s="174" t="s">
        <v>257</v>
      </c>
      <c r="D30" s="177" t="s">
        <v>254</v>
      </c>
    </row>
    <row r="31" spans="2:4">
      <c r="B31" s="257"/>
      <c r="C31" s="174" t="s">
        <v>258</v>
      </c>
      <c r="D31" s="177" t="s">
        <v>540</v>
      </c>
    </row>
    <row r="33" spans="2:7">
      <c r="B33" s="165" t="s">
        <v>541</v>
      </c>
      <c r="D33" s="172" t="s">
        <v>586</v>
      </c>
    </row>
    <row r="34" spans="2:7">
      <c r="B34" s="258" t="s">
        <v>247</v>
      </c>
      <c r="C34" s="259"/>
      <c r="D34" s="260"/>
    </row>
    <row r="35" spans="2:7">
      <c r="B35" s="255" t="s">
        <v>248</v>
      </c>
      <c r="C35" s="174" t="s">
        <v>249</v>
      </c>
      <c r="D35" s="175">
        <v>476023</v>
      </c>
    </row>
    <row r="36" spans="2:7">
      <c r="B36" s="256"/>
      <c r="C36" s="174" t="s">
        <v>250</v>
      </c>
      <c r="D36" s="176" t="s">
        <v>544</v>
      </c>
    </row>
    <row r="37" spans="2:7">
      <c r="B37" s="256"/>
      <c r="C37" s="174" t="s">
        <v>542</v>
      </c>
      <c r="D37" s="176" t="s">
        <v>543</v>
      </c>
    </row>
    <row r="38" spans="2:7">
      <c r="B38" s="256"/>
      <c r="C38" s="174" t="s">
        <v>251</v>
      </c>
      <c r="D38" s="177" t="s">
        <v>252</v>
      </c>
    </row>
    <row r="39" spans="2:7">
      <c r="B39" s="256"/>
      <c r="C39" s="177" t="s">
        <v>253</v>
      </c>
      <c r="D39" s="177" t="s">
        <v>254</v>
      </c>
      <c r="G39" s="178"/>
    </row>
    <row r="40" spans="2:7">
      <c r="B40" s="256"/>
      <c r="C40" s="174" t="s">
        <v>255</v>
      </c>
      <c r="D40" s="177" t="s">
        <v>254</v>
      </c>
    </row>
    <row r="41" spans="2:7">
      <c r="B41" s="256"/>
      <c r="C41" s="174" t="s">
        <v>256</v>
      </c>
      <c r="D41" s="221" t="s">
        <v>739</v>
      </c>
    </row>
    <row r="42" spans="2:7">
      <c r="B42" s="256"/>
      <c r="C42" s="174" t="s">
        <v>257</v>
      </c>
      <c r="D42" s="177" t="s">
        <v>254</v>
      </c>
    </row>
    <row r="43" spans="2:7">
      <c r="B43" s="257"/>
      <c r="C43" s="174" t="s">
        <v>258</v>
      </c>
      <c r="D43" s="177" t="s">
        <v>540</v>
      </c>
    </row>
    <row r="44" spans="2:7">
      <c r="B44" s="255" t="s">
        <v>259</v>
      </c>
      <c r="C44" s="174" t="s">
        <v>249</v>
      </c>
      <c r="D44" s="175" t="s">
        <v>585</v>
      </c>
      <c r="F44" s="178"/>
    </row>
    <row r="45" spans="2:7">
      <c r="B45" s="256"/>
      <c r="C45" s="174" t="s">
        <v>250</v>
      </c>
      <c r="D45" s="176" t="s">
        <v>546</v>
      </c>
    </row>
    <row r="46" spans="2:7">
      <c r="B46" s="256"/>
      <c r="C46" s="174" t="s">
        <v>542</v>
      </c>
      <c r="D46" s="176" t="s">
        <v>545</v>
      </c>
    </row>
    <row r="47" spans="2:7">
      <c r="B47" s="256"/>
      <c r="C47" s="174" t="s">
        <v>251</v>
      </c>
      <c r="D47" s="177" t="s">
        <v>252</v>
      </c>
    </row>
    <row r="48" spans="2:7">
      <c r="B48" s="256"/>
      <c r="C48" s="177" t="s">
        <v>253</v>
      </c>
      <c r="D48" s="177" t="s">
        <v>254</v>
      </c>
    </row>
    <row r="49" spans="2:4">
      <c r="B49" s="256"/>
      <c r="C49" s="174" t="s">
        <v>255</v>
      </c>
      <c r="D49" s="177" t="s">
        <v>254</v>
      </c>
    </row>
    <row r="50" spans="2:4">
      <c r="B50" s="256"/>
      <c r="C50" s="174" t="s">
        <v>256</v>
      </c>
      <c r="D50" s="221" t="s">
        <v>739</v>
      </c>
    </row>
    <row r="51" spans="2:4">
      <c r="B51" s="256"/>
      <c r="C51" s="174" t="s">
        <v>257</v>
      </c>
      <c r="D51" s="177" t="s">
        <v>254</v>
      </c>
    </row>
    <row r="52" spans="2:4">
      <c r="B52" s="257"/>
      <c r="C52" s="174" t="s">
        <v>258</v>
      </c>
      <c r="D52" s="177" t="s">
        <v>540</v>
      </c>
    </row>
    <row r="53" spans="2:4">
      <c r="B53" s="179"/>
      <c r="C53" s="180"/>
      <c r="D53" s="181"/>
    </row>
    <row r="56" spans="2:4" ht="18">
      <c r="B56" s="182" t="str">
        <f ca="1">IF(TODAY()&gt;DTM+395,"Deze rekentool is mogelijk verouderd. Download de meest recente versie.","")</f>
        <v/>
      </c>
    </row>
    <row r="57" spans="2:4" ht="18">
      <c r="B57" s="182" t="str">
        <f ca="1">IF(TODAY()&gt;DTM+395,"Cet outil de calcul est peut-être obsolète. Téléchargez la version la plus récente.","")</f>
        <v/>
      </c>
    </row>
  </sheetData>
  <sheetProtection algorithmName="SHA-512" hashValue="VYiyi4xHF30BD1XeyNMoM1wff9APf/ILGeitAUhrAMcSPhlOyPOHgipEAJ62sbqR8lY3Lbzmv8JbFCtR7lLAnQ==" saltValue="qceyE3Cc5iBw4/0oBQSdjg=="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C62C8897-2147-4A41-BBAC-B85519AFB28B}"/>
    <hyperlink ref="C6" r:id="rId2" display="https://els1.sharepoint.com/teams/ToolsSolutions/Documents partages/Ber_Phil/aUpdate Tools/Updates 2023/01.2023/07 VAA auto - forfait beroepskosten of bewezen beroepskosten/BASIC/VAA auto_ beroepskosten of bewezen beroepskosten.xlsx" xr:uid="{BFCEC8F7-7A5C-4AC3-98DD-7A3F02C786F2}"/>
  </hyperlinks>
  <pageMargins left="0.7" right="0.7" top="0.75" bottom="0.75" header="0.3" footer="0.3"/>
  <pageSetup paperSize="9" orientation="portrait" r:id="rId3"/>
  <headerFooter>
    <oddHeader>&amp;C&amp;Z&amp;F</oddHeader>
    <oddFooter>&amp;C&amp;P/&amp;N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6BAFA-90E0-4E9D-AA18-5189BDCB5220}">
  <sheetPr>
    <tabColor theme="4" tint="0.79998168889431442"/>
    <pageSetUpPr fitToPage="1"/>
  </sheetPr>
  <dimension ref="A1:K81"/>
  <sheetViews>
    <sheetView showGridLines="0" showRowColHeaders="0" zoomScaleNormal="100" workbookViewId="0"/>
  </sheetViews>
  <sheetFormatPr defaultColWidth="9.140625" defaultRowHeight="14.1" customHeight="1"/>
  <cols>
    <col min="1" max="1" width="5.7109375" style="45" customWidth="1"/>
    <col min="2" max="2" width="4.42578125" style="45" customWidth="1"/>
    <col min="3" max="3" width="27" style="45" customWidth="1"/>
    <col min="4" max="4" width="39.140625" style="45" customWidth="1"/>
    <col min="5" max="5" width="39.28515625" style="45" customWidth="1"/>
    <col min="6" max="6" width="2.42578125" style="45" customWidth="1"/>
    <col min="7" max="12" width="5.7109375" style="45" customWidth="1"/>
    <col min="13" max="13" width="9.140625" style="45"/>
    <col min="14" max="14" width="43.28515625" style="45" customWidth="1"/>
    <col min="15" max="16384" width="9.140625" style="45"/>
  </cols>
  <sheetData>
    <row r="1" spans="2:11" ht="15.95" customHeight="1" thickBot="1">
      <c r="H1" s="46"/>
      <c r="I1" s="46"/>
      <c r="J1" s="47"/>
      <c r="K1" s="47"/>
    </row>
    <row r="2" spans="2:11" ht="30" customHeight="1" thickBot="1">
      <c r="B2" s="231" t="s">
        <v>582</v>
      </c>
      <c r="C2" s="231"/>
      <c r="D2" s="231"/>
      <c r="E2" s="231"/>
      <c r="F2" s="231"/>
      <c r="H2" s="20" t="s">
        <v>181</v>
      </c>
      <c r="I2" s="48"/>
      <c r="J2" s="49"/>
      <c r="K2" s="50" t="s">
        <v>184</v>
      </c>
    </row>
    <row r="3" spans="2:11" ht="15.95" customHeight="1">
      <c r="B3" s="51" t="s">
        <v>261</v>
      </c>
      <c r="C3" s="51"/>
      <c r="D3" s="51"/>
      <c r="E3" s="51"/>
      <c r="F3" s="51"/>
      <c r="H3" s="87"/>
      <c r="I3" s="87"/>
      <c r="J3" s="87"/>
      <c r="K3" s="87"/>
    </row>
    <row r="4" spans="2:11" ht="53.25" customHeight="1">
      <c r="B4" s="232" t="s">
        <v>733</v>
      </c>
      <c r="C4" s="232"/>
      <c r="D4" s="232"/>
      <c r="E4" s="232"/>
      <c r="F4" s="232"/>
      <c r="H4" s="87"/>
      <c r="I4" s="87"/>
      <c r="J4" s="87"/>
      <c r="K4" s="87"/>
    </row>
    <row r="5" spans="2:11" ht="53.25" customHeight="1">
      <c r="B5" s="232" t="s">
        <v>516</v>
      </c>
      <c r="C5" s="232"/>
      <c r="D5" s="232"/>
      <c r="E5" s="232"/>
      <c r="F5" s="232"/>
      <c r="H5" s="87"/>
      <c r="I5" s="87"/>
      <c r="J5" s="87"/>
      <c r="K5" s="87"/>
    </row>
    <row r="6" spans="2:11" ht="15.95" customHeight="1">
      <c r="B6" s="86"/>
      <c r="C6" s="86"/>
      <c r="D6" s="86"/>
      <c r="E6" s="86"/>
      <c r="F6" s="86"/>
      <c r="H6" s="87"/>
      <c r="I6" s="87"/>
      <c r="J6" s="87"/>
      <c r="K6" s="87"/>
    </row>
    <row r="7" spans="2:11" ht="15.95" customHeight="1">
      <c r="B7" s="234" t="s">
        <v>517</v>
      </c>
      <c r="C7" s="235"/>
      <c r="D7" s="235"/>
      <c r="E7" s="235"/>
      <c r="F7" s="235"/>
      <c r="H7" s="87"/>
      <c r="I7" s="87"/>
      <c r="J7" s="87"/>
      <c r="K7" s="87"/>
    </row>
    <row r="8" spans="2:11" ht="39" customHeight="1">
      <c r="B8" s="233" t="s">
        <v>613</v>
      </c>
      <c r="C8" s="233"/>
      <c r="D8" s="233"/>
      <c r="E8" s="233"/>
      <c r="F8" s="233"/>
      <c r="H8" s="87"/>
      <c r="I8" s="87"/>
      <c r="J8" s="87"/>
      <c r="K8" s="87"/>
    </row>
    <row r="9" spans="2:11" ht="15">
      <c r="H9" s="87"/>
      <c r="I9" s="87"/>
      <c r="J9" s="87"/>
      <c r="K9" s="87"/>
    </row>
    <row r="10" spans="2:11" ht="15.95" customHeight="1">
      <c r="C10" s="91" t="s">
        <v>501</v>
      </c>
      <c r="D10" s="92" t="s">
        <v>502</v>
      </c>
      <c r="E10" s="92" t="s">
        <v>503</v>
      </c>
      <c r="H10" s="87"/>
      <c r="I10" s="87"/>
      <c r="J10" s="87"/>
      <c r="K10" s="87"/>
    </row>
    <row r="11" spans="2:11" ht="15.95" customHeight="1">
      <c r="C11" s="90" t="s">
        <v>138</v>
      </c>
      <c r="D11" s="89" t="s">
        <v>603</v>
      </c>
      <c r="E11" s="89" t="s">
        <v>608</v>
      </c>
      <c r="H11" s="87"/>
      <c r="I11" s="88"/>
      <c r="J11" s="88"/>
      <c r="K11" s="88"/>
    </row>
    <row r="12" spans="2:11" ht="15.95" customHeight="1">
      <c r="C12" s="90" t="s">
        <v>226</v>
      </c>
      <c r="D12" s="89" t="s">
        <v>604</v>
      </c>
      <c r="E12" s="89" t="s">
        <v>609</v>
      </c>
      <c r="H12" s="87"/>
      <c r="I12" s="88"/>
      <c r="J12" s="88"/>
      <c r="K12" s="88"/>
    </row>
    <row r="13" spans="2:11" ht="15.95" customHeight="1">
      <c r="C13" s="90" t="s">
        <v>147</v>
      </c>
      <c r="D13" s="89" t="s">
        <v>605</v>
      </c>
      <c r="E13" s="89" t="s">
        <v>610</v>
      </c>
      <c r="H13" s="87"/>
      <c r="I13" s="88"/>
      <c r="J13" s="88"/>
      <c r="K13" s="88"/>
    </row>
    <row r="14" spans="2:11" ht="15.95" customHeight="1">
      <c r="C14" s="90" t="s">
        <v>144</v>
      </c>
      <c r="D14" s="89" t="s">
        <v>606</v>
      </c>
      <c r="E14" s="89" t="s">
        <v>611</v>
      </c>
      <c r="H14" s="87"/>
      <c r="I14" s="88"/>
      <c r="J14" s="88"/>
      <c r="K14" s="88"/>
    </row>
    <row r="15" spans="2:11" ht="15.95" customHeight="1">
      <c r="C15" s="90" t="s">
        <v>230</v>
      </c>
      <c r="D15" s="89" t="s">
        <v>607</v>
      </c>
      <c r="E15" s="89" t="s">
        <v>612</v>
      </c>
      <c r="H15" s="87"/>
      <c r="I15" s="88"/>
      <c r="J15" s="88"/>
      <c r="K15" s="88"/>
    </row>
    <row r="16" spans="2:11" ht="15.95" customHeight="1">
      <c r="H16" s="87"/>
      <c r="I16" s="88"/>
      <c r="J16" s="88"/>
      <c r="K16" s="88"/>
    </row>
    <row r="17" spans="1:11" ht="15.95" customHeight="1">
      <c r="B17" s="127" t="s">
        <v>515</v>
      </c>
      <c r="H17" s="87"/>
      <c r="I17" s="88"/>
      <c r="J17" s="88"/>
      <c r="K17" s="88"/>
    </row>
    <row r="18" spans="1:11" ht="185.25" customHeight="1">
      <c r="B18" s="233" t="s">
        <v>732</v>
      </c>
      <c r="C18" s="233"/>
      <c r="D18" s="233"/>
      <c r="E18" s="233"/>
      <c r="H18" s="87"/>
      <c r="I18" s="88"/>
      <c r="J18" s="88"/>
      <c r="K18" s="88"/>
    </row>
    <row r="19" spans="1:11" ht="15.95" customHeight="1">
      <c r="B19" s="85"/>
      <c r="C19" s="85"/>
      <c r="D19" s="85"/>
      <c r="E19" s="85"/>
      <c r="H19" s="87"/>
      <c r="I19" s="88"/>
      <c r="J19" s="88"/>
      <c r="K19" s="88"/>
    </row>
    <row r="20" spans="1:11" ht="15.95" customHeight="1">
      <c r="A20" s="88"/>
      <c r="B20" s="88"/>
      <c r="C20" s="88"/>
      <c r="D20" s="88"/>
      <c r="E20" s="88"/>
      <c r="F20" s="88"/>
      <c r="G20" s="88"/>
      <c r="H20" s="87"/>
      <c r="I20" s="88"/>
      <c r="J20" s="88"/>
      <c r="K20" s="88"/>
    </row>
    <row r="21" spans="1:11" ht="15.95" customHeight="1">
      <c r="H21" s="52"/>
      <c r="I21" s="52"/>
      <c r="J21" s="52"/>
      <c r="K21" s="52"/>
    </row>
    <row r="22" spans="1:11" ht="15.95" customHeight="1">
      <c r="H22" s="52"/>
      <c r="I22" s="52"/>
      <c r="J22" s="52"/>
      <c r="K22" s="52"/>
    </row>
    <row r="23" spans="1:11" ht="27.75" customHeight="1">
      <c r="H23" s="52"/>
      <c r="I23" s="52"/>
      <c r="J23" s="52"/>
      <c r="K23" s="52"/>
    </row>
    <row r="24" spans="1:11" ht="15.95" customHeight="1">
      <c r="H24" s="52"/>
      <c r="I24" s="52"/>
      <c r="J24" s="52"/>
      <c r="K24" s="52"/>
    </row>
    <row r="25" spans="1:11" ht="15.95" customHeight="1">
      <c r="H25" s="52"/>
      <c r="I25" s="52"/>
      <c r="J25" s="52"/>
      <c r="K25" s="52"/>
    </row>
    <row r="26" spans="1:11" ht="15.95" customHeight="1">
      <c r="H26" s="52"/>
      <c r="I26" s="52"/>
      <c r="J26" s="52"/>
      <c r="K26" s="52"/>
    </row>
    <row r="27" spans="1:11" ht="15.95" customHeight="1">
      <c r="H27" s="52"/>
      <c r="I27" s="52"/>
      <c r="J27" s="52"/>
      <c r="K27" s="52"/>
    </row>
    <row r="28" spans="1:11" ht="15.95" customHeight="1">
      <c r="H28" s="52"/>
      <c r="I28" s="52"/>
      <c r="J28" s="52"/>
      <c r="K28" s="52"/>
    </row>
    <row r="29" spans="1:11" ht="15.95" customHeight="1">
      <c r="H29" s="52"/>
      <c r="I29" s="52"/>
      <c r="J29" s="52"/>
      <c r="K29" s="52"/>
    </row>
    <row r="30" spans="1:11" ht="42.75" customHeight="1">
      <c r="H30" s="52"/>
      <c r="I30" s="52"/>
      <c r="J30" s="52"/>
      <c r="K30" s="52"/>
    </row>
    <row r="31" spans="1:11" ht="15.95" customHeight="1">
      <c r="H31" s="52"/>
      <c r="I31" s="52"/>
      <c r="J31" s="52"/>
      <c r="K31" s="52"/>
    </row>
    <row r="32" spans="1:11" ht="15.95" customHeight="1">
      <c r="H32" s="52"/>
      <c r="I32" s="52"/>
      <c r="J32" s="52"/>
      <c r="K32" s="52"/>
    </row>
    <row r="33" spans="8:11" ht="15.95" customHeight="1">
      <c r="H33" s="52"/>
      <c r="I33" s="52"/>
      <c r="J33" s="52"/>
      <c r="K33" s="52"/>
    </row>
    <row r="34" spans="8:11" ht="15.95" customHeight="1">
      <c r="H34" s="52"/>
      <c r="I34" s="52"/>
      <c r="J34" s="52"/>
      <c r="K34" s="52"/>
    </row>
    <row r="35" spans="8:11" ht="15.95" customHeight="1">
      <c r="H35" s="52"/>
      <c r="I35" s="52"/>
      <c r="J35" s="52"/>
      <c r="K35" s="52"/>
    </row>
    <row r="36" spans="8:11" ht="15.95" customHeight="1">
      <c r="H36" s="52"/>
      <c r="I36" s="52"/>
      <c r="J36" s="52"/>
      <c r="K36" s="52"/>
    </row>
    <row r="37" spans="8:11" ht="15.95" customHeight="1">
      <c r="H37" s="52"/>
      <c r="I37" s="52"/>
      <c r="J37" s="52"/>
      <c r="K37" s="52"/>
    </row>
    <row r="38" spans="8:11" ht="15.95" customHeight="1">
      <c r="H38" s="52"/>
      <c r="I38" s="52"/>
      <c r="J38" s="52"/>
      <c r="K38" s="52"/>
    </row>
    <row r="39" spans="8:11" ht="29.25" customHeight="1">
      <c r="H39" s="52"/>
      <c r="I39" s="52"/>
      <c r="J39" s="52"/>
      <c r="K39" s="52"/>
    </row>
    <row r="40" spans="8:11" ht="15.95" customHeight="1">
      <c r="H40" s="52"/>
      <c r="I40" s="52"/>
      <c r="J40" s="52"/>
      <c r="K40" s="52"/>
    </row>
    <row r="41" spans="8:11" ht="15.95" customHeight="1">
      <c r="H41" s="52"/>
      <c r="I41" s="52"/>
      <c r="J41" s="52"/>
      <c r="K41" s="52"/>
    </row>
    <row r="42" spans="8:11" ht="30" customHeight="1">
      <c r="H42" s="52"/>
      <c r="I42" s="52"/>
      <c r="J42" s="52"/>
      <c r="K42" s="52"/>
    </row>
    <row r="43" spans="8:11" ht="15.95" customHeight="1">
      <c r="H43" s="52"/>
      <c r="I43" s="52"/>
      <c r="J43" s="52"/>
      <c r="K43" s="52"/>
    </row>
    <row r="44" spans="8:11" ht="15.95" customHeight="1">
      <c r="H44" s="52"/>
      <c r="I44" s="52"/>
      <c r="J44" s="52"/>
      <c r="K44" s="52"/>
    </row>
    <row r="45" spans="8:11" ht="15.95" customHeight="1">
      <c r="H45" s="52"/>
      <c r="I45" s="52"/>
      <c r="J45" s="52"/>
      <c r="K45" s="52"/>
    </row>
    <row r="46" spans="8:11" ht="27.75" customHeight="1">
      <c r="H46" s="52"/>
      <c r="I46" s="52"/>
      <c r="J46" s="52"/>
      <c r="K46" s="52"/>
    </row>
    <row r="47" spans="8:11" ht="15.95" customHeight="1">
      <c r="H47" s="52"/>
      <c r="I47" s="52"/>
      <c r="J47" s="52"/>
      <c r="K47" s="52"/>
    </row>
    <row r="48" spans="8:11" ht="15.95" customHeight="1">
      <c r="H48" s="52"/>
      <c r="I48" s="52"/>
      <c r="J48" s="52"/>
      <c r="K48" s="52"/>
    </row>
    <row r="49" spans="1:11" ht="70.5" customHeight="1">
      <c r="H49" s="52"/>
      <c r="I49" s="52"/>
      <c r="J49" s="52"/>
      <c r="K49" s="52"/>
    </row>
    <row r="50" spans="1:11" ht="15.95" customHeight="1">
      <c r="H50" s="52"/>
      <c r="I50" s="52"/>
      <c r="J50" s="52"/>
      <c r="K50" s="52"/>
    </row>
    <row r="51" spans="1:11" ht="15.95" customHeight="1">
      <c r="H51" s="52"/>
      <c r="I51" s="52"/>
      <c r="J51" s="52"/>
      <c r="K51" s="52"/>
    </row>
    <row r="52" spans="1:11" ht="15.95" customHeight="1">
      <c r="H52" s="52"/>
      <c r="I52" s="52"/>
      <c r="J52" s="52"/>
      <c r="K52" s="52"/>
    </row>
    <row r="53" spans="1:11" ht="15.95" customHeight="1">
      <c r="H53" s="52"/>
      <c r="I53" s="52"/>
      <c r="J53" s="52"/>
      <c r="K53" s="52"/>
    </row>
    <row r="54" spans="1:11" ht="15.95" customHeight="1">
      <c r="H54" s="52"/>
      <c r="I54" s="52"/>
      <c r="J54" s="52"/>
      <c r="K54" s="52"/>
    </row>
    <row r="55" spans="1:11" ht="15.95" customHeight="1">
      <c r="H55" s="52"/>
      <c r="I55" s="52"/>
      <c r="J55" s="52"/>
      <c r="K55" s="52"/>
    </row>
    <row r="56" spans="1:11" ht="15.95" customHeight="1">
      <c r="H56" s="52"/>
      <c r="I56" s="52"/>
      <c r="J56" s="52"/>
      <c r="K56" s="52"/>
    </row>
    <row r="57" spans="1:11" ht="15.95" customHeight="1">
      <c r="H57" s="52"/>
      <c r="I57" s="52"/>
      <c r="J57" s="52"/>
      <c r="K57" s="52"/>
    </row>
    <row r="58" spans="1:11" ht="15.95" customHeight="1">
      <c r="H58" s="52"/>
      <c r="I58" s="52"/>
      <c r="J58" s="52"/>
      <c r="K58" s="52"/>
    </row>
    <row r="59" spans="1:11" ht="15.95" customHeight="1">
      <c r="H59" s="52"/>
      <c r="I59" s="52"/>
      <c r="J59" s="52"/>
      <c r="K59" s="52"/>
    </row>
    <row r="60" spans="1:11" ht="7.5" customHeight="1">
      <c r="H60" s="52"/>
      <c r="I60" s="52"/>
      <c r="J60" s="52"/>
      <c r="K60" s="52"/>
    </row>
    <row r="61" spans="1:11" ht="15.95" customHeight="1">
      <c r="H61" s="52"/>
      <c r="I61" s="52"/>
      <c r="J61" s="52"/>
      <c r="K61" s="52"/>
    </row>
    <row r="62" spans="1:11" ht="15.95" customHeight="1">
      <c r="H62" s="52"/>
      <c r="I62" s="52"/>
      <c r="J62" s="52"/>
      <c r="K62" s="52"/>
    </row>
    <row r="63" spans="1:11" ht="15.95" customHeight="1">
      <c r="A63" s="53"/>
      <c r="H63" s="52"/>
      <c r="I63" s="52"/>
      <c r="J63" s="52"/>
      <c r="K63" s="52"/>
    </row>
    <row r="64" spans="1:11" ht="15.95" customHeight="1">
      <c r="H64" s="52"/>
      <c r="I64" s="52"/>
      <c r="J64" s="52"/>
      <c r="K64" s="52"/>
    </row>
    <row r="65" spans="1:11" ht="15.95" customHeight="1">
      <c r="H65" s="52"/>
      <c r="I65" s="52"/>
      <c r="J65" s="52"/>
      <c r="K65" s="52"/>
    </row>
    <row r="66" spans="1:11" ht="15.95" customHeight="1">
      <c r="H66" s="52"/>
      <c r="I66" s="52"/>
      <c r="J66" s="52"/>
      <c r="K66" s="52"/>
    </row>
    <row r="67" spans="1:11" ht="15.75" customHeight="1">
      <c r="H67" s="52"/>
      <c r="I67" s="52"/>
      <c r="J67" s="52"/>
      <c r="K67" s="52"/>
    </row>
    <row r="68" spans="1:11" ht="15.95" customHeight="1">
      <c r="H68" s="52"/>
      <c r="I68" s="52"/>
      <c r="J68" s="52"/>
      <c r="K68" s="52"/>
    </row>
    <row r="69" spans="1:11" ht="15.95" customHeight="1">
      <c r="H69" s="52"/>
      <c r="I69" s="52"/>
      <c r="J69" s="52"/>
      <c r="K69" s="52"/>
    </row>
    <row r="70" spans="1:11" ht="15.95" customHeight="1">
      <c r="H70" s="52"/>
      <c r="I70" s="52"/>
      <c r="J70" s="52"/>
      <c r="K70" s="52"/>
    </row>
    <row r="71" spans="1:11" ht="51" customHeight="1">
      <c r="H71" s="52"/>
      <c r="I71" s="52"/>
      <c r="J71" s="52"/>
      <c r="K71" s="52"/>
    </row>
    <row r="72" spans="1:11" ht="15">
      <c r="H72" s="52"/>
      <c r="I72" s="52"/>
      <c r="J72" s="52"/>
      <c r="K72" s="52"/>
    </row>
    <row r="73" spans="1:11" ht="15.95" customHeight="1">
      <c r="H73" s="52"/>
      <c r="I73" s="52"/>
      <c r="J73" s="52"/>
      <c r="K73" s="52"/>
    </row>
    <row r="74" spans="1:11" ht="58.5" customHeight="1">
      <c r="H74" s="52"/>
      <c r="I74" s="52"/>
      <c r="J74" s="52"/>
      <c r="K74" s="52"/>
    </row>
    <row r="75" spans="1:11" ht="15.95" customHeight="1">
      <c r="H75" s="52"/>
      <c r="I75" s="52"/>
      <c r="J75" s="52"/>
      <c r="K75" s="52"/>
    </row>
    <row r="76" spans="1:11" ht="15.95" customHeight="1">
      <c r="A76" s="52"/>
      <c r="G76" s="52"/>
      <c r="H76" s="52"/>
      <c r="I76" s="52"/>
      <c r="J76" s="52"/>
      <c r="K76" s="52"/>
    </row>
    <row r="77" spans="1:11" ht="15.95" customHeight="1"/>
    <row r="78" spans="1:11" ht="15.95" customHeight="1"/>
    <row r="79" spans="1:11" ht="15.95" customHeight="1"/>
    <row r="80" spans="1:11" ht="15.95" customHeight="1"/>
    <row r="81" ht="15.95" customHeight="1"/>
  </sheetData>
  <sheetProtection algorithmName="SHA-512" hashValue="jv/vKeCe4E5kareOMlOJGU0NeIwtydhF3ARNSGBFKCfKwai2B5YMoga0qiRJRkw4ffuioD5615X5h9KIyeaZAw==" saltValue="tXoqBzZY1YHc+y7pXe8jXw==" spinCount="100000" sheet="1" objects="1" scenarios="1"/>
  <mergeCells count="6">
    <mergeCell ref="B2:F2"/>
    <mergeCell ref="B4:F4"/>
    <mergeCell ref="B5:F5"/>
    <mergeCell ref="B8:F8"/>
    <mergeCell ref="B18:E18"/>
    <mergeCell ref="B7:F7"/>
  </mergeCells>
  <hyperlinks>
    <hyperlink ref="K2" location="'2'!A1" tooltip="volgende" display="Æ" xr:uid="{4F43EFF1-73A6-471C-8C56-3208DC940320}"/>
    <hyperlink ref="H2" location="Home!A1" tooltip="Home" display="Ç" xr:uid="{95E0F219-F790-4E44-8598-6794D4100722}"/>
  </hyperlinks>
  <pageMargins left="0.70866141732283472" right="0.70866141732283472" top="0.74803149606299213" bottom="0.74803149606299213" header="0.31496062992125984" footer="0.31496062992125984"/>
  <pageSetup paperSize="9" scale="41" orientation="portrait" r:id="rId1"/>
  <headerFooter>
    <oddHeader>&amp;C&amp;Z&amp;F</oddHeader>
    <oddFooter>&amp;C&amp;P/&amp;N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C92D-E65C-4A30-8934-365C353C6A11}">
  <dimension ref="A1:F227"/>
  <sheetViews>
    <sheetView showGridLines="0" showRowColHeaders="0" workbookViewId="0"/>
  </sheetViews>
  <sheetFormatPr defaultColWidth="11.42578125" defaultRowHeight="15"/>
  <cols>
    <col min="1" max="1" width="38.140625" style="204" bestFit="1" customWidth="1"/>
    <col min="2" max="2" width="10.85546875" style="204" bestFit="1" customWidth="1"/>
    <col min="3" max="3" width="10" style="204" bestFit="1" customWidth="1"/>
    <col min="4" max="16384" width="11.42578125" style="204"/>
  </cols>
  <sheetData>
    <row r="1" spans="1:6">
      <c r="A1" s="201" t="s">
        <v>589</v>
      </c>
      <c r="B1" s="202" t="s">
        <v>590</v>
      </c>
      <c r="C1" s="204" t="s">
        <v>591</v>
      </c>
      <c r="D1" s="204" t="s">
        <v>601</v>
      </c>
      <c r="E1" s="204" t="s">
        <v>602</v>
      </c>
      <c r="F1" s="204" t="s">
        <v>600</v>
      </c>
    </row>
    <row r="2" spans="1:6">
      <c r="A2" s="201" t="s">
        <v>264</v>
      </c>
      <c r="B2" s="206">
        <v>54.75</v>
      </c>
      <c r="C2" s="204">
        <f>VLOOKUP(Table2[[#This Row],[land]],calc!$L$13:$N$237,3,FALSE)</f>
        <v>2</v>
      </c>
      <c r="D2" s="204">
        <v>2</v>
      </c>
      <c r="E2" s="204">
        <f>+Table2[[#This Row],[nr]]-Table2[[#This Row],[oplopend]]</f>
        <v>0</v>
      </c>
      <c r="F2" s="207">
        <f>ROUND(Table2[[#This Row],[tarief]],0)</f>
        <v>55</v>
      </c>
    </row>
    <row r="3" spans="1:6">
      <c r="A3" s="201" t="s">
        <v>265</v>
      </c>
      <c r="B3" s="206">
        <v>65.25</v>
      </c>
      <c r="C3" s="204">
        <f>VLOOKUP(Table2[[#This Row],[land]],calc!$L$13:$N$237,3,FALSE)</f>
        <v>3</v>
      </c>
      <c r="D3" s="204">
        <v>3</v>
      </c>
      <c r="E3" s="204">
        <f>+Table2[[#This Row],[nr]]-Table2[[#This Row],[oplopend]]</f>
        <v>0</v>
      </c>
      <c r="F3" s="207">
        <f>ROUND(Table2[[#This Row],[tarief]],0)</f>
        <v>65</v>
      </c>
    </row>
    <row r="4" spans="1:6">
      <c r="A4" s="201" t="s">
        <v>266</v>
      </c>
      <c r="B4" s="206">
        <v>79.5</v>
      </c>
      <c r="C4" s="204">
        <f>VLOOKUP(Table2[[#This Row],[land]],calc!$L$13:$N$237,3,FALSE)</f>
        <v>4</v>
      </c>
      <c r="D4" s="204">
        <v>4</v>
      </c>
      <c r="E4" s="204">
        <f>+Table2[[#This Row],[nr]]-Table2[[#This Row],[oplopend]]</f>
        <v>0</v>
      </c>
      <c r="F4" s="207">
        <f>ROUND(Table2[[#This Row],[tarief]],0)</f>
        <v>80</v>
      </c>
    </row>
    <row r="5" spans="1:6">
      <c r="A5" s="201" t="s">
        <v>267</v>
      </c>
      <c r="B5" s="206">
        <v>78.75</v>
      </c>
      <c r="C5" s="204">
        <f>VLOOKUP(Table2[[#This Row],[land]],calc!$L$13:$N$237,3,FALSE)</f>
        <v>5</v>
      </c>
      <c r="D5" s="204">
        <v>6</v>
      </c>
      <c r="E5" s="204">
        <f>+Table2[[#This Row],[nr]]-Table2[[#This Row],[oplopend]]</f>
        <v>-1</v>
      </c>
      <c r="F5" s="207">
        <f>ROUND(Table2[[#This Row],[tarief]],0)</f>
        <v>79</v>
      </c>
    </row>
    <row r="6" spans="1:6">
      <c r="A6" s="201" t="s">
        <v>268</v>
      </c>
      <c r="B6" s="206">
        <v>75.75</v>
      </c>
      <c r="C6" s="204">
        <f>VLOOKUP(Table2[[#This Row],[land]],calc!$L$13:$N$237,3,FALSE)</f>
        <v>6</v>
      </c>
      <c r="D6" s="204">
        <v>7</v>
      </c>
      <c r="E6" s="204">
        <f>+Table2[[#This Row],[nr]]-Table2[[#This Row],[oplopend]]</f>
        <v>-1</v>
      </c>
      <c r="F6" s="207">
        <f>ROUND(Table2[[#This Row],[tarief]],0)</f>
        <v>76</v>
      </c>
    </row>
    <row r="7" spans="1:6">
      <c r="A7" s="201" t="s">
        <v>269</v>
      </c>
      <c r="B7" s="206">
        <v>83.644800000000004</v>
      </c>
      <c r="C7" s="204">
        <f>VLOOKUP(Table2[[#This Row],[land]],calc!$L$13:$N$237,3,FALSE)</f>
        <v>7</v>
      </c>
      <c r="D7" s="204">
        <v>8</v>
      </c>
      <c r="E7" s="204">
        <f>+Table2[[#This Row],[nr]]-Table2[[#This Row],[oplopend]]</f>
        <v>-1</v>
      </c>
      <c r="F7" s="207">
        <f>ROUND(Table2[[#This Row],[tarief]],0)</f>
        <v>84</v>
      </c>
    </row>
    <row r="8" spans="1:6">
      <c r="A8" s="201" t="s">
        <v>270</v>
      </c>
      <c r="B8" s="206">
        <v>110</v>
      </c>
      <c r="C8" s="204">
        <f>VLOOKUP(Table2[[#This Row],[land]],calc!$L$13:$N$237,3,FALSE)</f>
        <v>8</v>
      </c>
      <c r="D8" s="204">
        <v>9</v>
      </c>
      <c r="E8" s="204">
        <f>+Table2[[#This Row],[nr]]-Table2[[#This Row],[oplopend]]</f>
        <v>-1</v>
      </c>
      <c r="F8" s="207">
        <f>ROUND(Table2[[#This Row],[tarief]],0)</f>
        <v>110</v>
      </c>
    </row>
    <row r="9" spans="1:6">
      <c r="A9" s="201" t="s">
        <v>271</v>
      </c>
      <c r="B9" s="206">
        <v>94.5</v>
      </c>
      <c r="C9" s="204">
        <f>VLOOKUP(Table2[[#This Row],[land]],calc!$L$13:$N$237,3,FALSE)</f>
        <v>9</v>
      </c>
      <c r="D9" s="204">
        <v>10</v>
      </c>
      <c r="E9" s="204">
        <f>+Table2[[#This Row],[nr]]-Table2[[#This Row],[oplopend]]</f>
        <v>-1</v>
      </c>
      <c r="F9" s="207">
        <f>ROUND(Table2[[#This Row],[tarief]],0)</f>
        <v>95</v>
      </c>
    </row>
    <row r="10" spans="1:6">
      <c r="A10" s="201" t="s">
        <v>272</v>
      </c>
      <c r="B10" s="206">
        <v>85.5</v>
      </c>
      <c r="C10" s="204">
        <f>VLOOKUP(Table2[[#This Row],[land]],calc!$L$13:$N$237,3,FALSE)</f>
        <v>10</v>
      </c>
      <c r="D10" s="204">
        <v>11</v>
      </c>
      <c r="E10" s="204">
        <f>+Table2[[#This Row],[nr]]-Table2[[#This Row],[oplopend]]</f>
        <v>-1</v>
      </c>
      <c r="F10" s="207">
        <f>ROUND(Table2[[#This Row],[tarief]],0)</f>
        <v>86</v>
      </c>
    </row>
    <row r="11" spans="1:6">
      <c r="A11" s="201" t="s">
        <v>273</v>
      </c>
      <c r="B11" s="206">
        <v>92.357799999999997</v>
      </c>
      <c r="C11" s="204">
        <f>VLOOKUP(Table2[[#This Row],[land]],calc!$L$13:$N$237,3,FALSE)</f>
        <v>11</v>
      </c>
      <c r="D11" s="204">
        <v>12</v>
      </c>
      <c r="E11" s="204">
        <f>+Table2[[#This Row],[nr]]-Table2[[#This Row],[oplopend]]</f>
        <v>-1</v>
      </c>
      <c r="F11" s="207">
        <f>ROUND(Table2[[#This Row],[tarief]],0)</f>
        <v>92</v>
      </c>
    </row>
    <row r="12" spans="1:6">
      <c r="A12" s="201" t="s">
        <v>274</v>
      </c>
      <c r="B12" s="206">
        <v>99</v>
      </c>
      <c r="C12" s="204">
        <f>VLOOKUP(Table2[[#This Row],[land]],calc!$L$13:$N$237,3,FALSE)</f>
        <v>12</v>
      </c>
      <c r="D12" s="204">
        <v>13</v>
      </c>
      <c r="E12" s="204">
        <f>+Table2[[#This Row],[nr]]-Table2[[#This Row],[oplopend]]</f>
        <v>-1</v>
      </c>
      <c r="F12" s="207">
        <f>ROUND(Table2[[#This Row],[tarief]],0)</f>
        <v>99</v>
      </c>
    </row>
    <row r="13" spans="1:6">
      <c r="A13" s="201" t="s">
        <v>275</v>
      </c>
      <c r="B13" s="206">
        <v>101.25</v>
      </c>
      <c r="C13" s="204">
        <f>VLOOKUP(Table2[[#This Row],[land]],calc!$L$13:$N$237,3,FALSE)</f>
        <v>13</v>
      </c>
      <c r="D13" s="204">
        <v>14</v>
      </c>
      <c r="E13" s="204">
        <f>+Table2[[#This Row],[nr]]-Table2[[#This Row],[oplopend]]</f>
        <v>-1</v>
      </c>
      <c r="F13" s="207">
        <f>ROUND(Table2[[#This Row],[tarief]],0)</f>
        <v>101</v>
      </c>
    </row>
    <row r="14" spans="1:6">
      <c r="A14" s="201" t="s">
        <v>276</v>
      </c>
      <c r="B14" s="206">
        <v>98.25</v>
      </c>
      <c r="C14" s="204">
        <f>VLOOKUP(Table2[[#This Row],[land]],calc!$L$13:$N$237,3,FALSE)</f>
        <v>14</v>
      </c>
      <c r="D14" s="204">
        <v>157</v>
      </c>
      <c r="E14" s="204">
        <f>+Table2[[#This Row],[nr]]-Table2[[#This Row],[oplopend]]</f>
        <v>-143</v>
      </c>
      <c r="F14" s="207">
        <f>ROUND(Table2[[#This Row],[tarief]],0)</f>
        <v>98</v>
      </c>
    </row>
    <row r="15" spans="1:6">
      <c r="A15" s="201" t="s">
        <v>277</v>
      </c>
      <c r="B15" s="206">
        <v>80.595250000000007</v>
      </c>
      <c r="C15" s="204">
        <f>VLOOKUP(Table2[[#This Row],[land]],calc!$L$13:$N$237,3,FALSE)</f>
        <v>15</v>
      </c>
      <c r="D15" s="204">
        <v>15</v>
      </c>
      <c r="E15" s="204">
        <f>+Table2[[#This Row],[nr]]-Table2[[#This Row],[oplopend]]</f>
        <v>0</v>
      </c>
      <c r="F15" s="207">
        <f>ROUND(Table2[[#This Row],[tarief]],0)</f>
        <v>81</v>
      </c>
    </row>
    <row r="16" spans="1:6">
      <c r="A16" s="201" t="s">
        <v>278</v>
      </c>
      <c r="B16" s="206">
        <v>110</v>
      </c>
      <c r="C16" s="204">
        <f>VLOOKUP(Table2[[#This Row],[land]],calc!$L$13:$N$237,3,FALSE)</f>
        <v>16</v>
      </c>
      <c r="D16" s="204">
        <v>16</v>
      </c>
      <c r="E16" s="204">
        <f>+Table2[[#This Row],[nr]]-Table2[[#This Row],[oplopend]]</f>
        <v>0</v>
      </c>
      <c r="F16" s="207">
        <f>ROUND(Table2[[#This Row],[tarief]],0)</f>
        <v>110</v>
      </c>
    </row>
    <row r="17" spans="1:6">
      <c r="A17" s="201" t="s">
        <v>279</v>
      </c>
      <c r="B17" s="206">
        <v>82.5</v>
      </c>
      <c r="C17" s="204">
        <f>VLOOKUP(Table2[[#This Row],[land]],calc!$L$13:$N$237,3,FALSE)</f>
        <v>17</v>
      </c>
      <c r="D17" s="204">
        <v>17</v>
      </c>
      <c r="E17" s="204">
        <f>+Table2[[#This Row],[nr]]-Table2[[#This Row],[oplopend]]</f>
        <v>0</v>
      </c>
      <c r="F17" s="207">
        <f>ROUND(Table2[[#This Row],[tarief]],0)</f>
        <v>83</v>
      </c>
    </row>
    <row r="18" spans="1:6">
      <c r="A18" s="201" t="s">
        <v>280</v>
      </c>
      <c r="B18" s="206">
        <v>81</v>
      </c>
      <c r="C18" s="204">
        <f>VLOOKUP(Table2[[#This Row],[land]],calc!$L$13:$N$237,3,FALSE)</f>
        <v>18</v>
      </c>
      <c r="D18" s="204">
        <v>18</v>
      </c>
      <c r="E18" s="204">
        <f>+Table2[[#This Row],[nr]]-Table2[[#This Row],[oplopend]]</f>
        <v>0</v>
      </c>
      <c r="F18" s="207">
        <f>ROUND(Table2[[#This Row],[tarief]],0)</f>
        <v>81</v>
      </c>
    </row>
    <row r="19" spans="1:6">
      <c r="A19" s="201" t="s">
        <v>281</v>
      </c>
      <c r="B19" s="206">
        <v>107.25</v>
      </c>
      <c r="C19" s="204">
        <f>VLOOKUP(Table2[[#This Row],[land]],calc!$L$13:$N$237,3,FALSE)</f>
        <v>19</v>
      </c>
      <c r="D19" s="204">
        <v>19</v>
      </c>
      <c r="E19" s="204">
        <f>+Table2[[#This Row],[nr]]-Table2[[#This Row],[oplopend]]</f>
        <v>0</v>
      </c>
      <c r="F19" s="207">
        <f>ROUND(Table2[[#This Row],[tarief]],0)</f>
        <v>107</v>
      </c>
    </row>
    <row r="20" spans="1:6">
      <c r="A20" s="201" t="s">
        <v>282</v>
      </c>
      <c r="B20" s="206">
        <v>83.25</v>
      </c>
      <c r="C20" s="204">
        <f>VLOOKUP(Table2[[#This Row],[land]],calc!$L$13:$N$237,3,FALSE)</f>
        <v>20</v>
      </c>
      <c r="D20" s="204">
        <v>20</v>
      </c>
      <c r="E20" s="204">
        <f>+Table2[[#This Row],[nr]]-Table2[[#This Row],[oplopend]]</f>
        <v>0</v>
      </c>
      <c r="F20" s="207">
        <f>ROUND(Table2[[#This Row],[tarief]],0)</f>
        <v>83</v>
      </c>
    </row>
    <row r="21" spans="1:6">
      <c r="A21" s="201" t="s">
        <v>283</v>
      </c>
      <c r="B21" s="206">
        <v>65.25</v>
      </c>
      <c r="C21" s="204">
        <f>VLOOKUP(Table2[[#This Row],[land]],calc!$L$13:$N$237,3,FALSE)</f>
        <v>21</v>
      </c>
      <c r="D21" s="204">
        <v>21</v>
      </c>
      <c r="E21" s="204">
        <f>+Table2[[#This Row],[nr]]-Table2[[#This Row],[oplopend]]</f>
        <v>0</v>
      </c>
      <c r="F21" s="207">
        <f>ROUND(Table2[[#This Row],[tarief]],0)</f>
        <v>65</v>
      </c>
    </row>
    <row r="22" spans="1:6">
      <c r="A22" s="201" t="s">
        <v>284</v>
      </c>
      <c r="B22" s="206">
        <v>76.674400000000006</v>
      </c>
      <c r="C22" s="204">
        <f>VLOOKUP(Table2[[#This Row],[land]],calc!$L$13:$N$237,3,FALSE)</f>
        <v>22</v>
      </c>
      <c r="D22" s="204">
        <v>22</v>
      </c>
      <c r="E22" s="204">
        <f>+Table2[[#This Row],[nr]]-Table2[[#This Row],[oplopend]]</f>
        <v>0</v>
      </c>
      <c r="F22" s="207">
        <f>ROUND(Table2[[#This Row],[tarief]],0)</f>
        <v>77</v>
      </c>
    </row>
    <row r="23" spans="1:6">
      <c r="A23" s="201" t="s">
        <v>285</v>
      </c>
      <c r="B23" s="206">
        <v>88.5</v>
      </c>
      <c r="C23" s="204">
        <f>VLOOKUP(Table2[[#This Row],[land]],calc!$L$13:$N$237,3,FALSE)</f>
        <v>23</v>
      </c>
      <c r="D23" s="204">
        <v>23</v>
      </c>
      <c r="E23" s="204">
        <f>+Table2[[#This Row],[nr]]-Table2[[#This Row],[oplopend]]</f>
        <v>0</v>
      </c>
      <c r="F23" s="207">
        <f>ROUND(Table2[[#This Row],[tarief]],0)</f>
        <v>89</v>
      </c>
    </row>
    <row r="24" spans="1:6">
      <c r="A24" s="201" t="s">
        <v>286</v>
      </c>
      <c r="B24" s="206">
        <v>25.5</v>
      </c>
      <c r="C24" s="204">
        <f>VLOOKUP(Table2[[#This Row],[land]],calc!$L$13:$N$237,3,FALSE)</f>
        <v>24</v>
      </c>
      <c r="D24" s="204">
        <v>24</v>
      </c>
      <c r="E24" s="204">
        <f>+Table2[[#This Row],[nr]]-Table2[[#This Row],[oplopend]]</f>
        <v>0</v>
      </c>
      <c r="F24" s="207">
        <f>ROUND(Table2[[#This Row],[tarief]],0)</f>
        <v>26</v>
      </c>
    </row>
    <row r="25" spans="1:6">
      <c r="A25" s="201" t="s">
        <v>287</v>
      </c>
      <c r="B25" s="206">
        <v>76.5</v>
      </c>
      <c r="C25" s="204">
        <f>VLOOKUP(Table2[[#This Row],[land]],calc!$L$13:$N$237,3,FALSE)</f>
        <v>25</v>
      </c>
      <c r="D25" s="204">
        <v>25</v>
      </c>
      <c r="E25" s="204">
        <f>+Table2[[#This Row],[nr]]-Table2[[#This Row],[oplopend]]</f>
        <v>0</v>
      </c>
      <c r="F25" s="207">
        <f>ROUND(Table2[[#This Row],[tarief]],0)</f>
        <v>77</v>
      </c>
    </row>
    <row r="26" spans="1:6">
      <c r="A26" s="201" t="s">
        <v>288</v>
      </c>
      <c r="B26" s="206">
        <v>90</v>
      </c>
      <c r="C26" s="204">
        <f>VLOOKUP(Table2[[#This Row],[land]],calc!$L$13:$N$237,3,FALSE)</f>
        <v>26</v>
      </c>
      <c r="D26" s="204">
        <v>224</v>
      </c>
      <c r="E26" s="204">
        <f>+Table2[[#This Row],[nr]]-Table2[[#This Row],[oplopend]]</f>
        <v>-198</v>
      </c>
      <c r="F26" s="207">
        <f>ROUND(Table2[[#This Row],[tarief]],0)</f>
        <v>90</v>
      </c>
    </row>
    <row r="27" spans="1:6">
      <c r="A27" s="201" t="s">
        <v>289</v>
      </c>
      <c r="B27" s="206">
        <v>60.75</v>
      </c>
      <c r="C27" s="204">
        <f>VLOOKUP(Table2[[#This Row],[land]],calc!$L$13:$N$237,3,FALSE)</f>
        <v>27</v>
      </c>
      <c r="D27" s="204">
        <v>26</v>
      </c>
      <c r="E27" s="204">
        <f>+Table2[[#This Row],[nr]]-Table2[[#This Row],[oplopend]]</f>
        <v>1</v>
      </c>
      <c r="F27" s="207">
        <f>ROUND(Table2[[#This Row],[tarief]],0)</f>
        <v>61</v>
      </c>
    </row>
    <row r="28" spans="1:6">
      <c r="A28" s="201" t="s">
        <v>290</v>
      </c>
      <c r="B28" s="206">
        <v>57.505800000000001</v>
      </c>
      <c r="C28" s="204">
        <f>VLOOKUP(Table2[[#This Row],[land]],calc!$L$13:$N$237,3,FALSE)</f>
        <v>28</v>
      </c>
      <c r="D28" s="204">
        <v>27</v>
      </c>
      <c r="E28" s="204">
        <f>+Table2[[#This Row],[nr]]-Table2[[#This Row],[oplopend]]</f>
        <v>1</v>
      </c>
      <c r="F28" s="207">
        <f>ROUND(Table2[[#This Row],[tarief]],0)</f>
        <v>58</v>
      </c>
    </row>
    <row r="29" spans="1:6">
      <c r="A29" s="201" t="s">
        <v>291</v>
      </c>
      <c r="B29" s="206">
        <v>51.842350000000003</v>
      </c>
      <c r="C29" s="204">
        <f>VLOOKUP(Table2[[#This Row],[land]],calc!$L$13:$N$237,3,FALSE)</f>
        <v>29</v>
      </c>
      <c r="D29" s="204">
        <v>28</v>
      </c>
      <c r="E29" s="204">
        <f>+Table2[[#This Row],[nr]]-Table2[[#This Row],[oplopend]]</f>
        <v>1</v>
      </c>
      <c r="F29" s="207">
        <f>ROUND(Table2[[#This Row],[tarief]],0)</f>
        <v>52</v>
      </c>
    </row>
    <row r="30" spans="1:6">
      <c r="A30" s="201" t="s">
        <v>292</v>
      </c>
      <c r="B30" s="206">
        <v>102.37775000000001</v>
      </c>
      <c r="C30" s="204">
        <f>VLOOKUP(Table2[[#This Row],[land]],calc!$L$13:$N$237,3,FALSE)</f>
        <v>30</v>
      </c>
      <c r="D30" s="204">
        <v>29</v>
      </c>
      <c r="E30" s="204">
        <f>+Table2[[#This Row],[nr]]-Table2[[#This Row],[oplopend]]</f>
        <v>1</v>
      </c>
      <c r="F30" s="207">
        <f>ROUND(Table2[[#This Row],[tarief]],0)</f>
        <v>102</v>
      </c>
    </row>
    <row r="31" spans="1:6">
      <c r="A31" s="201" t="s">
        <v>293</v>
      </c>
      <c r="B31" s="206">
        <v>48</v>
      </c>
      <c r="C31" s="204">
        <f>VLOOKUP(Table2[[#This Row],[land]],calc!$L$13:$N$237,3,FALSE)</f>
        <v>31</v>
      </c>
      <c r="D31" s="204">
        <v>30</v>
      </c>
      <c r="E31" s="204">
        <f>+Table2[[#This Row],[nr]]-Table2[[#This Row],[oplopend]]</f>
        <v>1</v>
      </c>
      <c r="F31" s="207">
        <f>ROUND(Table2[[#This Row],[tarief]],0)</f>
        <v>48</v>
      </c>
    </row>
    <row r="32" spans="1:6">
      <c r="A32" s="201" t="s">
        <v>294</v>
      </c>
      <c r="B32" s="206">
        <v>58.5</v>
      </c>
      <c r="C32" s="204">
        <f>VLOOKUP(Table2[[#This Row],[land]],calc!$L$13:$N$237,3,FALSE)</f>
        <v>32</v>
      </c>
      <c r="D32" s="204">
        <v>31</v>
      </c>
      <c r="E32" s="204">
        <f>+Table2[[#This Row],[nr]]-Table2[[#This Row],[oplopend]]</f>
        <v>1</v>
      </c>
      <c r="F32" s="207">
        <f>ROUND(Table2[[#This Row],[tarief]],0)</f>
        <v>59</v>
      </c>
    </row>
    <row r="33" spans="1:6">
      <c r="A33" s="201" t="s">
        <v>295</v>
      </c>
      <c r="B33" s="206">
        <v>91.5</v>
      </c>
      <c r="C33" s="204">
        <f>VLOOKUP(Table2[[#This Row],[land]],calc!$L$13:$N$237,3,FALSE)</f>
        <v>33</v>
      </c>
      <c r="D33" s="204">
        <v>32</v>
      </c>
      <c r="E33" s="204">
        <f>+Table2[[#This Row],[nr]]-Table2[[#This Row],[oplopend]]</f>
        <v>1</v>
      </c>
      <c r="F33" s="207">
        <f>ROUND(Table2[[#This Row],[tarief]],0)</f>
        <v>92</v>
      </c>
    </row>
    <row r="34" spans="1:6">
      <c r="A34" s="201" t="s">
        <v>296</v>
      </c>
      <c r="B34" s="206">
        <v>78</v>
      </c>
      <c r="C34" s="204">
        <f>VLOOKUP(Table2[[#This Row],[land]],calc!$L$13:$N$237,3,FALSE)</f>
        <v>34</v>
      </c>
      <c r="D34" s="204">
        <v>33</v>
      </c>
      <c r="E34" s="204">
        <f>+Table2[[#This Row],[nr]]-Table2[[#This Row],[oplopend]]</f>
        <v>1</v>
      </c>
      <c r="F34" s="207">
        <f>ROUND(Table2[[#This Row],[tarief]],0)</f>
        <v>78</v>
      </c>
    </row>
    <row r="35" spans="1:6">
      <c r="A35" s="201" t="s">
        <v>297</v>
      </c>
      <c r="B35" s="206">
        <v>86.25</v>
      </c>
      <c r="C35" s="204">
        <f>VLOOKUP(Table2[[#This Row],[land]],calc!$L$13:$N$237,3,FALSE)</f>
        <v>35</v>
      </c>
      <c r="D35" s="204">
        <v>34</v>
      </c>
      <c r="E35" s="204">
        <f>+Table2[[#This Row],[nr]]-Table2[[#This Row],[oplopend]]</f>
        <v>1</v>
      </c>
      <c r="F35" s="207">
        <f>ROUND(Table2[[#This Row],[tarief]],0)</f>
        <v>86</v>
      </c>
    </row>
    <row r="36" spans="1:6">
      <c r="A36" s="201" t="s">
        <v>298</v>
      </c>
      <c r="B36" s="206">
        <v>92.25</v>
      </c>
      <c r="C36" s="204">
        <f>VLOOKUP(Table2[[#This Row],[land]],calc!$L$13:$N$237,3,FALSE)</f>
        <v>36</v>
      </c>
      <c r="D36" s="204">
        <v>99</v>
      </c>
      <c r="E36" s="204">
        <f>+Table2[[#This Row],[nr]]-Table2[[#This Row],[oplopend]]</f>
        <v>-63</v>
      </c>
      <c r="F36" s="207">
        <f>ROUND(Table2[[#This Row],[tarief]],0)</f>
        <v>92</v>
      </c>
    </row>
    <row r="37" spans="1:6">
      <c r="A37" s="201" t="s">
        <v>299</v>
      </c>
      <c r="B37" s="206">
        <v>98.25</v>
      </c>
      <c r="C37" s="204">
        <f>VLOOKUP(Table2[[#This Row],[land]],calc!$L$13:$N$237,3,FALSE)</f>
        <v>37</v>
      </c>
      <c r="D37" s="204">
        <v>35</v>
      </c>
      <c r="E37" s="204">
        <f>+Table2[[#This Row],[nr]]-Table2[[#This Row],[oplopend]]</f>
        <v>2</v>
      </c>
      <c r="F37" s="207">
        <f>ROUND(Table2[[#This Row],[tarief]],0)</f>
        <v>98</v>
      </c>
    </row>
    <row r="38" spans="1:6">
      <c r="A38" s="201" t="s">
        <v>300</v>
      </c>
      <c r="B38" s="206">
        <v>75.75</v>
      </c>
      <c r="C38" s="204">
        <f>VLOOKUP(Table2[[#This Row],[land]],calc!$L$13:$N$237,3,FALSE)</f>
        <v>38</v>
      </c>
      <c r="D38" s="204">
        <v>36</v>
      </c>
      <c r="E38" s="204">
        <f>+Table2[[#This Row],[nr]]-Table2[[#This Row],[oplopend]]</f>
        <v>2</v>
      </c>
      <c r="F38" s="207">
        <f>ROUND(Table2[[#This Row],[tarief]],0)</f>
        <v>76</v>
      </c>
    </row>
    <row r="39" spans="1:6">
      <c r="A39" s="201" t="s">
        <v>301</v>
      </c>
      <c r="B39" s="206">
        <v>68.25</v>
      </c>
      <c r="C39" s="204">
        <f>VLOOKUP(Table2[[#This Row],[land]],calc!$L$13:$N$237,3,FALSE)</f>
        <v>39</v>
      </c>
      <c r="D39" s="204">
        <v>98</v>
      </c>
      <c r="E39" s="204">
        <f>+Table2[[#This Row],[nr]]-Table2[[#This Row],[oplopend]]</f>
        <v>-59</v>
      </c>
      <c r="F39" s="207">
        <f>ROUND(Table2[[#This Row],[tarief]],0)</f>
        <v>68</v>
      </c>
    </row>
    <row r="40" spans="1:6">
      <c r="A40" s="201" t="s">
        <v>302</v>
      </c>
      <c r="B40" s="206">
        <v>99</v>
      </c>
      <c r="C40" s="204">
        <f>VLOOKUP(Table2[[#This Row],[land]],calc!$L$13:$N$237,3,FALSE)</f>
        <v>40</v>
      </c>
      <c r="D40" s="204">
        <v>37</v>
      </c>
      <c r="E40" s="204">
        <f>+Table2[[#This Row],[nr]]-Table2[[#This Row],[oplopend]]</f>
        <v>3</v>
      </c>
      <c r="F40" s="207">
        <f>ROUND(Table2[[#This Row],[tarief]],0)</f>
        <v>99</v>
      </c>
    </row>
    <row r="41" spans="1:6">
      <c r="A41" s="201" t="s">
        <v>303</v>
      </c>
      <c r="B41" s="206">
        <v>91.922150000000002</v>
      </c>
      <c r="C41" s="204">
        <f>VLOOKUP(Table2[[#This Row],[land]],calc!$L$13:$N$237,3,FALSE)</f>
        <v>41</v>
      </c>
      <c r="D41" s="204">
        <v>38</v>
      </c>
      <c r="E41" s="204">
        <f>+Table2[[#This Row],[nr]]-Table2[[#This Row],[oplopend]]</f>
        <v>3</v>
      </c>
      <c r="F41" s="207">
        <f>ROUND(Table2[[#This Row],[tarief]],0)</f>
        <v>92</v>
      </c>
    </row>
    <row r="42" spans="1:6">
      <c r="A42" s="201" t="s">
        <v>304</v>
      </c>
      <c r="B42" s="206">
        <v>78.417000000000002</v>
      </c>
      <c r="C42" s="204">
        <f>VLOOKUP(Table2[[#This Row],[land]],calc!$L$13:$N$237,3,FALSE)</f>
        <v>42</v>
      </c>
      <c r="D42" s="204">
        <v>202</v>
      </c>
      <c r="E42" s="204">
        <f>+Table2[[#This Row],[nr]]-Table2[[#This Row],[oplopend]]</f>
        <v>-160</v>
      </c>
      <c r="F42" s="207">
        <f>ROUND(Table2[[#This Row],[tarief]],0)</f>
        <v>78</v>
      </c>
    </row>
    <row r="43" spans="1:6">
      <c r="A43" s="201" t="s">
        <v>305</v>
      </c>
      <c r="B43" s="206">
        <v>78.75</v>
      </c>
      <c r="C43" s="204">
        <f>VLOOKUP(Table2[[#This Row],[land]],calc!$L$13:$N$237,3,FALSE)</f>
        <v>43</v>
      </c>
      <c r="D43" s="204">
        <v>39</v>
      </c>
      <c r="E43" s="204">
        <f>+Table2[[#This Row],[nr]]-Table2[[#This Row],[oplopend]]</f>
        <v>4</v>
      </c>
      <c r="F43" s="207">
        <f>ROUND(Table2[[#This Row],[tarief]],0)</f>
        <v>79</v>
      </c>
    </row>
    <row r="44" spans="1:6">
      <c r="A44" s="201" t="s">
        <v>306</v>
      </c>
      <c r="B44" s="206">
        <v>81.75</v>
      </c>
      <c r="C44" s="204">
        <f>VLOOKUP(Table2[[#This Row],[land]],calc!$L$13:$N$237,3,FALSE)</f>
        <v>44</v>
      </c>
      <c r="D44" s="204">
        <v>40</v>
      </c>
      <c r="E44" s="204">
        <f>+Table2[[#This Row],[nr]]-Table2[[#This Row],[oplopend]]</f>
        <v>4</v>
      </c>
      <c r="F44" s="207">
        <f>ROUND(Table2[[#This Row],[tarief]],0)</f>
        <v>82</v>
      </c>
    </row>
    <row r="45" spans="1:6">
      <c r="A45" s="201" t="s">
        <v>307</v>
      </c>
      <c r="B45" s="206">
        <v>87.565650000000005</v>
      </c>
      <c r="C45" s="204">
        <f>VLOOKUP(Table2[[#This Row],[land]],calc!$L$13:$N$237,3,FALSE)</f>
        <v>45</v>
      </c>
      <c r="D45" s="204">
        <v>84</v>
      </c>
      <c r="E45" s="204">
        <f>+Table2[[#This Row],[nr]]-Table2[[#This Row],[oplopend]]</f>
        <v>-39</v>
      </c>
      <c r="F45" s="207">
        <f>ROUND(Table2[[#This Row],[tarief]],0)</f>
        <v>88</v>
      </c>
    </row>
    <row r="46" spans="1:6">
      <c r="A46" s="201" t="s">
        <v>308</v>
      </c>
      <c r="B46" s="206">
        <v>36.75</v>
      </c>
      <c r="C46" s="204">
        <f>VLOOKUP(Table2[[#This Row],[land]],calc!$L$13:$N$237,3,FALSE)</f>
        <v>46</v>
      </c>
      <c r="D46" s="204">
        <v>118</v>
      </c>
      <c r="E46" s="204">
        <f>+Table2[[#This Row],[nr]]-Table2[[#This Row],[oplopend]]</f>
        <v>-72</v>
      </c>
      <c r="F46" s="207">
        <f>ROUND(Table2[[#This Row],[tarief]],0)</f>
        <v>37</v>
      </c>
    </row>
    <row r="47" spans="1:6">
      <c r="A47" s="201" t="s">
        <v>309</v>
      </c>
      <c r="B47" s="206">
        <v>37.030250000000002</v>
      </c>
      <c r="C47" s="204">
        <f>VLOOKUP(Table2[[#This Row],[land]],calc!$L$13:$N$237,3,FALSE)</f>
        <v>47</v>
      </c>
      <c r="D47" s="204">
        <v>41</v>
      </c>
      <c r="E47" s="204">
        <f>+Table2[[#This Row],[nr]]-Table2[[#This Row],[oplopend]]</f>
        <v>6</v>
      </c>
      <c r="F47" s="207">
        <f>ROUND(Table2[[#This Row],[tarief]],0)</f>
        <v>37</v>
      </c>
    </row>
    <row r="48" spans="1:6">
      <c r="A48" s="201" t="s">
        <v>310</v>
      </c>
      <c r="B48" s="206">
        <v>87</v>
      </c>
      <c r="C48" s="204">
        <f>VLOOKUP(Table2[[#This Row],[land]],calc!$L$13:$N$237,3,FALSE)</f>
        <v>48</v>
      </c>
      <c r="D48" s="204">
        <v>42</v>
      </c>
      <c r="E48" s="204">
        <f>+Table2[[#This Row],[nr]]-Table2[[#This Row],[oplopend]]</f>
        <v>6</v>
      </c>
      <c r="F48" s="207">
        <f>ROUND(Table2[[#This Row],[tarief]],0)</f>
        <v>87</v>
      </c>
    </row>
    <row r="49" spans="1:6">
      <c r="A49" s="201" t="s">
        <v>311</v>
      </c>
      <c r="B49" s="206">
        <v>110.21944999999999</v>
      </c>
      <c r="C49" s="204">
        <f>VLOOKUP(Table2[[#This Row],[land]],calc!$L$13:$N$237,3,FALSE)</f>
        <v>49</v>
      </c>
      <c r="D49" s="204">
        <v>44</v>
      </c>
      <c r="E49" s="204">
        <f>+Table2[[#This Row],[nr]]-Table2[[#This Row],[oplopend]]</f>
        <v>5</v>
      </c>
      <c r="F49" s="207">
        <f>ROUND(Table2[[#This Row],[tarief]],0)</f>
        <v>110</v>
      </c>
    </row>
    <row r="50" spans="1:6">
      <c r="A50" s="201" t="s">
        <v>312</v>
      </c>
      <c r="B50" s="206">
        <v>101.07080000000001</v>
      </c>
      <c r="C50" s="204">
        <f>VLOOKUP(Table2[[#This Row],[land]],calc!$L$13:$N$237,3,FALSE)</f>
        <v>50</v>
      </c>
      <c r="D50" s="204">
        <v>43</v>
      </c>
      <c r="E50" s="204">
        <f>+Table2[[#This Row],[nr]]-Table2[[#This Row],[oplopend]]</f>
        <v>7</v>
      </c>
      <c r="F50" s="207">
        <f>ROUND(Table2[[#This Row],[tarief]],0)</f>
        <v>101</v>
      </c>
    </row>
    <row r="51" spans="1:6">
      <c r="A51" s="201" t="s">
        <v>313</v>
      </c>
      <c r="B51" s="206">
        <v>88.5</v>
      </c>
      <c r="C51" s="204">
        <f>VLOOKUP(Table2[[#This Row],[land]],calc!$L$13:$N$237,3,FALSE)</f>
        <v>51</v>
      </c>
      <c r="D51" s="204">
        <v>45</v>
      </c>
      <c r="E51" s="204">
        <f>+Table2[[#This Row],[nr]]-Table2[[#This Row],[oplopend]]</f>
        <v>6</v>
      </c>
      <c r="F51" s="207">
        <f>ROUND(Table2[[#This Row],[tarief]],0)</f>
        <v>89</v>
      </c>
    </row>
    <row r="52" spans="1:6">
      <c r="A52" s="201" t="s">
        <v>314</v>
      </c>
      <c r="B52" s="206">
        <v>95.25</v>
      </c>
      <c r="C52" s="204">
        <f>VLOOKUP(Table2[[#This Row],[land]],calc!$L$13:$N$237,3,FALSE)</f>
        <v>52</v>
      </c>
      <c r="D52" s="204">
        <v>46</v>
      </c>
      <c r="E52" s="204">
        <f>+Table2[[#This Row],[nr]]-Table2[[#This Row],[oplopend]]</f>
        <v>6</v>
      </c>
      <c r="F52" s="207">
        <f>ROUND(Table2[[#This Row],[tarief]],0)</f>
        <v>95</v>
      </c>
    </row>
    <row r="53" spans="1:6">
      <c r="A53" s="201" t="s">
        <v>315</v>
      </c>
      <c r="B53" s="206">
        <v>87</v>
      </c>
      <c r="C53" s="204">
        <f>VLOOKUP(Table2[[#This Row],[land]],calc!$L$13:$N$237,3,FALSE)</f>
        <v>53</v>
      </c>
      <c r="D53" s="204">
        <v>93</v>
      </c>
      <c r="E53" s="204">
        <f>+Table2[[#This Row],[nr]]-Table2[[#This Row],[oplopend]]</f>
        <v>-40</v>
      </c>
      <c r="F53" s="207">
        <f>ROUND(Table2[[#This Row],[tarief]],0)</f>
        <v>87</v>
      </c>
    </row>
    <row r="54" spans="1:6">
      <c r="A54" s="201" t="s">
        <v>316</v>
      </c>
      <c r="B54" s="206">
        <v>74.25</v>
      </c>
      <c r="C54" s="204">
        <f>VLOOKUP(Table2[[#This Row],[land]],calc!$L$13:$N$237,3,FALSE)</f>
        <v>54</v>
      </c>
      <c r="D54" s="204">
        <v>108</v>
      </c>
      <c r="E54" s="204">
        <f>+Table2[[#This Row],[nr]]-Table2[[#This Row],[oplopend]]</f>
        <v>-54</v>
      </c>
      <c r="F54" s="207">
        <f>ROUND(Table2[[#This Row],[tarief]],0)</f>
        <v>74</v>
      </c>
    </row>
    <row r="55" spans="1:6">
      <c r="A55" s="201" t="s">
        <v>317</v>
      </c>
      <c r="B55" s="206">
        <v>73.1892</v>
      </c>
      <c r="C55" s="204">
        <f>VLOOKUP(Table2[[#This Row],[land]],calc!$L$13:$N$237,3,FALSE)</f>
        <v>55</v>
      </c>
      <c r="D55" s="204">
        <v>47</v>
      </c>
      <c r="E55" s="204">
        <f>+Table2[[#This Row],[nr]]-Table2[[#This Row],[oplopend]]</f>
        <v>8</v>
      </c>
      <c r="F55" s="207">
        <f>ROUND(Table2[[#This Row],[tarief]],0)</f>
        <v>73</v>
      </c>
    </row>
    <row r="56" spans="1:6">
      <c r="A56" s="201" t="s">
        <v>592</v>
      </c>
      <c r="B56" s="206">
        <v>90.75</v>
      </c>
      <c r="C56" s="204">
        <f>VLOOKUP(Table2[[#This Row],[land]],calc!$L$13:$N$237,3,FALSE)</f>
        <v>56</v>
      </c>
      <c r="D56" s="204">
        <v>225</v>
      </c>
      <c r="E56" s="204">
        <f>+Table2[[#This Row],[nr]]-Table2[[#This Row],[oplopend]]</f>
        <v>-169</v>
      </c>
      <c r="F56" s="207">
        <f>ROUND(Table2[[#This Row],[tarief]],0)</f>
        <v>91</v>
      </c>
    </row>
    <row r="57" spans="1:6">
      <c r="A57" s="201" t="s">
        <v>318</v>
      </c>
      <c r="B57" s="206">
        <v>77.25</v>
      </c>
      <c r="C57" s="204">
        <f>VLOOKUP(Table2[[#This Row],[land]],calc!$L$13:$N$237,3,FALSE)</f>
        <v>57</v>
      </c>
      <c r="D57" s="204">
        <v>48</v>
      </c>
      <c r="E57" s="204">
        <f>+Table2[[#This Row],[nr]]-Table2[[#This Row],[oplopend]]</f>
        <v>9</v>
      </c>
      <c r="F57" s="207">
        <f>ROUND(Table2[[#This Row],[tarief]],0)</f>
        <v>77</v>
      </c>
    </row>
    <row r="58" spans="1:6">
      <c r="A58" s="201" t="s">
        <v>319</v>
      </c>
      <c r="B58" s="206">
        <v>73.5</v>
      </c>
      <c r="C58" s="204">
        <f>VLOOKUP(Table2[[#This Row],[land]],calc!$L$13:$N$237,3,FALSE)</f>
        <v>58</v>
      </c>
      <c r="D58" s="204">
        <v>203</v>
      </c>
      <c r="E58" s="204">
        <f>+Table2[[#This Row],[nr]]-Table2[[#This Row],[oplopend]]</f>
        <v>-145</v>
      </c>
      <c r="F58" s="207">
        <f>ROUND(Table2[[#This Row],[tarief]],0)</f>
        <v>74</v>
      </c>
    </row>
    <row r="59" spans="1:6">
      <c r="A59" s="201" t="s">
        <v>320</v>
      </c>
      <c r="B59" s="206">
        <v>110</v>
      </c>
      <c r="C59" s="204">
        <f>VLOOKUP(Table2[[#This Row],[land]],calc!$L$13:$N$237,3,FALSE)</f>
        <v>59</v>
      </c>
      <c r="D59" s="204">
        <v>49</v>
      </c>
      <c r="E59" s="204">
        <f>+Table2[[#This Row],[nr]]-Table2[[#This Row],[oplopend]]</f>
        <v>10</v>
      </c>
      <c r="F59" s="207">
        <f>ROUND(Table2[[#This Row],[tarief]],0)</f>
        <v>110</v>
      </c>
    </row>
    <row r="60" spans="1:6">
      <c r="A60" s="201" t="s">
        <v>321</v>
      </c>
      <c r="B60" s="206">
        <v>103.5</v>
      </c>
      <c r="C60" s="204">
        <f>VLOOKUP(Table2[[#This Row],[land]],calc!$L$13:$N$237,3,FALSE)</f>
        <v>60</v>
      </c>
      <c r="D60" s="204">
        <v>50</v>
      </c>
      <c r="E60" s="204">
        <f>+Table2[[#This Row],[nr]]-Table2[[#This Row],[oplopend]]</f>
        <v>10</v>
      </c>
      <c r="F60" s="207">
        <f>ROUND(Table2[[#This Row],[tarief]],0)</f>
        <v>104</v>
      </c>
    </row>
    <row r="61" spans="1:6">
      <c r="A61" s="201" t="s">
        <v>322</v>
      </c>
      <c r="B61" s="206">
        <v>97.5</v>
      </c>
      <c r="C61" s="204">
        <f>VLOOKUP(Table2[[#This Row],[land]],calc!$L$13:$N$237,3,FALSE)</f>
        <v>61</v>
      </c>
      <c r="D61" s="204">
        <v>51</v>
      </c>
      <c r="E61" s="204">
        <f>+Table2[[#This Row],[nr]]-Table2[[#This Row],[oplopend]]</f>
        <v>10</v>
      </c>
      <c r="F61" s="207">
        <f>ROUND(Table2[[#This Row],[tarief]],0)</f>
        <v>98</v>
      </c>
    </row>
    <row r="62" spans="1:6">
      <c r="A62" s="201" t="s">
        <v>323</v>
      </c>
      <c r="B62" s="206">
        <v>76.5</v>
      </c>
      <c r="C62" s="204">
        <f>VLOOKUP(Table2[[#This Row],[land]],calc!$L$13:$N$237,3,FALSE)</f>
        <v>62</v>
      </c>
      <c r="D62" s="204">
        <v>52</v>
      </c>
      <c r="E62" s="204">
        <f>+Table2[[#This Row],[nr]]-Table2[[#This Row],[oplopend]]</f>
        <v>10</v>
      </c>
      <c r="F62" s="207">
        <f>ROUND(Table2[[#This Row],[tarief]],0)</f>
        <v>77</v>
      </c>
    </row>
    <row r="63" spans="1:6">
      <c r="A63" s="201" t="s">
        <v>324</v>
      </c>
      <c r="B63" s="206">
        <v>84</v>
      </c>
      <c r="C63" s="204">
        <f>VLOOKUP(Table2[[#This Row],[land]],calc!$L$13:$N$237,3,FALSE)</f>
        <v>63</v>
      </c>
      <c r="D63" s="204">
        <v>54</v>
      </c>
      <c r="E63" s="204">
        <f>+Table2[[#This Row],[nr]]-Table2[[#This Row],[oplopend]]</f>
        <v>9</v>
      </c>
      <c r="F63" s="207">
        <f>ROUND(Table2[[#This Row],[tarief]],0)</f>
        <v>84</v>
      </c>
    </row>
    <row r="64" spans="1:6">
      <c r="A64" s="201" t="s">
        <v>325</v>
      </c>
      <c r="B64" s="206">
        <v>84</v>
      </c>
      <c r="C64" s="204">
        <f>VLOOKUP(Table2[[#This Row],[land]],calc!$L$13:$N$237,3,FALSE)</f>
        <v>64</v>
      </c>
      <c r="D64" s="204">
        <v>55</v>
      </c>
      <c r="E64" s="204">
        <f>+Table2[[#This Row],[nr]]-Table2[[#This Row],[oplopend]]</f>
        <v>9</v>
      </c>
      <c r="F64" s="207">
        <f>ROUND(Table2[[#This Row],[tarief]],0)</f>
        <v>84</v>
      </c>
    </row>
    <row r="65" spans="1:6">
      <c r="A65" s="201" t="s">
        <v>326</v>
      </c>
      <c r="B65" s="206">
        <v>77.981350000000006</v>
      </c>
      <c r="C65" s="204">
        <f>VLOOKUP(Table2[[#This Row],[land]],calc!$L$13:$N$237,3,FALSE)</f>
        <v>65</v>
      </c>
      <c r="D65" s="204">
        <v>56</v>
      </c>
      <c r="E65" s="204">
        <f>+Table2[[#This Row],[nr]]-Table2[[#This Row],[oplopend]]</f>
        <v>9</v>
      </c>
      <c r="F65" s="207">
        <f>ROUND(Table2[[#This Row],[tarief]],0)</f>
        <v>78</v>
      </c>
    </row>
    <row r="66" spans="1:6">
      <c r="A66" s="201" t="s">
        <v>327</v>
      </c>
      <c r="B66" s="206">
        <v>61.5</v>
      </c>
      <c r="C66" s="204">
        <f>VLOOKUP(Table2[[#This Row],[land]],calc!$L$13:$N$237,3,FALSE)</f>
        <v>66</v>
      </c>
      <c r="D66" s="204">
        <v>57</v>
      </c>
      <c r="E66" s="204">
        <f>+Table2[[#This Row],[nr]]-Table2[[#This Row],[oplopend]]</f>
        <v>9</v>
      </c>
      <c r="F66" s="207">
        <f>ROUND(Table2[[#This Row],[tarief]],0)</f>
        <v>62</v>
      </c>
    </row>
    <row r="67" spans="1:6">
      <c r="A67" s="201" t="s">
        <v>328</v>
      </c>
      <c r="B67" s="206">
        <v>91.922150000000002</v>
      </c>
      <c r="C67" s="204">
        <f>VLOOKUP(Table2[[#This Row],[land]],calc!$L$13:$N$237,3,FALSE)</f>
        <v>67</v>
      </c>
      <c r="D67" s="204">
        <v>58</v>
      </c>
      <c r="E67" s="204">
        <f>+Table2[[#This Row],[nr]]-Table2[[#This Row],[oplopend]]</f>
        <v>9</v>
      </c>
      <c r="F67" s="207">
        <f>ROUND(Table2[[#This Row],[tarief]],0)</f>
        <v>92</v>
      </c>
    </row>
    <row r="68" spans="1:6">
      <c r="A68" s="201" t="s">
        <v>329</v>
      </c>
      <c r="B68" s="206">
        <v>93.75</v>
      </c>
      <c r="C68" s="204">
        <f>VLOOKUP(Table2[[#This Row],[land]],calc!$L$13:$N$237,3,FALSE)</f>
        <v>68</v>
      </c>
      <c r="D68" s="204">
        <v>59</v>
      </c>
      <c r="E68" s="204">
        <f>+Table2[[#This Row],[nr]]-Table2[[#This Row],[oplopend]]</f>
        <v>9</v>
      </c>
      <c r="F68" s="207">
        <f>ROUND(Table2[[#This Row],[tarief]],0)</f>
        <v>94</v>
      </c>
    </row>
    <row r="69" spans="1:6">
      <c r="A69" s="201" t="s">
        <v>331</v>
      </c>
      <c r="B69" s="206">
        <v>60</v>
      </c>
      <c r="C69" s="204">
        <f>VLOOKUP(Table2[[#This Row],[land]],calc!$L$13:$N$237,3,FALSE)</f>
        <v>69</v>
      </c>
      <c r="D69" s="204">
        <v>192</v>
      </c>
      <c r="E69" s="204">
        <f>+Table2[[#This Row],[nr]]-Table2[[#This Row],[oplopend]]</f>
        <v>-123</v>
      </c>
      <c r="F69" s="207">
        <f>ROUND(Table2[[#This Row],[tarief]],0)</f>
        <v>60</v>
      </c>
    </row>
    <row r="70" spans="1:6">
      <c r="A70" s="201" t="s">
        <v>330</v>
      </c>
      <c r="B70" s="206">
        <v>95.25</v>
      </c>
      <c r="C70" s="204">
        <f>VLOOKUP(Table2[[#This Row],[land]],calc!$L$13:$N$237,3,FALSE)</f>
        <v>70</v>
      </c>
      <c r="D70" s="204">
        <v>60</v>
      </c>
      <c r="E70" s="204">
        <f>+Table2[[#This Row],[nr]]-Table2[[#This Row],[oplopend]]</f>
        <v>10</v>
      </c>
      <c r="F70" s="207">
        <f>ROUND(Table2[[#This Row],[tarief]],0)</f>
        <v>95</v>
      </c>
    </row>
    <row r="71" spans="1:6">
      <c r="A71" s="201" t="s">
        <v>332</v>
      </c>
      <c r="B71" s="206">
        <v>74.25</v>
      </c>
      <c r="C71" s="204">
        <f>VLOOKUP(Table2[[#This Row],[land]],calc!$L$13:$N$237,3,FALSE)</f>
        <v>71</v>
      </c>
      <c r="D71" s="204">
        <v>61</v>
      </c>
      <c r="E71" s="204">
        <f>+Table2[[#This Row],[nr]]-Table2[[#This Row],[oplopend]]</f>
        <v>10</v>
      </c>
      <c r="F71" s="207">
        <f>ROUND(Table2[[#This Row],[tarief]],0)</f>
        <v>74</v>
      </c>
    </row>
    <row r="72" spans="1:6">
      <c r="A72" s="201" t="s">
        <v>333</v>
      </c>
      <c r="B72" s="206">
        <v>110</v>
      </c>
      <c r="C72" s="204">
        <f>VLOOKUP(Table2[[#This Row],[land]],calc!$L$13:$N$237,3,FALSE)</f>
        <v>72</v>
      </c>
      <c r="D72" s="204">
        <v>63</v>
      </c>
      <c r="E72" s="204">
        <f>+Table2[[#This Row],[nr]]-Table2[[#This Row],[oplopend]]</f>
        <v>9</v>
      </c>
      <c r="F72" s="207">
        <f>ROUND(Table2[[#This Row],[tarief]],0)</f>
        <v>110</v>
      </c>
    </row>
    <row r="73" spans="1:6">
      <c r="A73" s="201" t="s">
        <v>334</v>
      </c>
      <c r="B73" s="206">
        <v>95.25</v>
      </c>
      <c r="C73" s="204">
        <f>VLOOKUP(Table2[[#This Row],[land]],calc!$L$13:$N$237,3,FALSE)</f>
        <v>73</v>
      </c>
      <c r="D73" s="204">
        <v>64</v>
      </c>
      <c r="E73" s="204">
        <f>+Table2[[#This Row],[nr]]-Table2[[#This Row],[oplopend]]</f>
        <v>9</v>
      </c>
      <c r="F73" s="207">
        <f>ROUND(Table2[[#This Row],[tarief]],0)</f>
        <v>95</v>
      </c>
    </row>
    <row r="74" spans="1:6">
      <c r="A74" s="201" t="s">
        <v>335</v>
      </c>
      <c r="B74" s="206">
        <v>105.75</v>
      </c>
      <c r="C74" s="204">
        <f>VLOOKUP(Table2[[#This Row],[land]],calc!$L$13:$N$237,3,FALSE)</f>
        <v>74</v>
      </c>
      <c r="D74" s="204">
        <v>65</v>
      </c>
      <c r="E74" s="204">
        <f>+Table2[[#This Row],[nr]]-Table2[[#This Row],[oplopend]]</f>
        <v>9</v>
      </c>
      <c r="F74" s="207">
        <f>ROUND(Table2[[#This Row],[tarief]],0)</f>
        <v>106</v>
      </c>
    </row>
    <row r="75" spans="1:6">
      <c r="A75" s="201" t="s">
        <v>336</v>
      </c>
      <c r="B75" s="206">
        <v>105</v>
      </c>
      <c r="C75" s="204">
        <f>VLOOKUP(Table2[[#This Row],[land]],calc!$L$13:$N$237,3,FALSE)</f>
        <v>75</v>
      </c>
      <c r="D75" s="204">
        <v>66</v>
      </c>
      <c r="E75" s="204">
        <f>+Table2[[#This Row],[nr]]-Table2[[#This Row],[oplopend]]</f>
        <v>9</v>
      </c>
      <c r="F75" s="207">
        <f>ROUND(Table2[[#This Row],[tarief]],0)</f>
        <v>105</v>
      </c>
    </row>
    <row r="76" spans="1:6">
      <c r="A76" s="201" t="s">
        <v>337</v>
      </c>
      <c r="B76" s="206">
        <v>110</v>
      </c>
      <c r="C76" s="204">
        <f>VLOOKUP(Table2[[#This Row],[land]],calc!$L$13:$N$237,3,FALSE)</f>
        <v>76</v>
      </c>
      <c r="D76" s="204">
        <v>67</v>
      </c>
      <c r="E76" s="204">
        <f>+Table2[[#This Row],[nr]]-Table2[[#This Row],[oplopend]]</f>
        <v>9</v>
      </c>
      <c r="F76" s="207">
        <f>ROUND(Table2[[#This Row],[tarief]],0)</f>
        <v>110</v>
      </c>
    </row>
    <row r="77" spans="1:6">
      <c r="A77" s="201" t="s">
        <v>338</v>
      </c>
      <c r="B77" s="206">
        <v>70.139650000000003</v>
      </c>
      <c r="C77" s="204">
        <f>VLOOKUP(Table2[[#This Row],[land]],calc!$L$13:$N$237,3,FALSE)</f>
        <v>77</v>
      </c>
      <c r="D77" s="204">
        <v>68</v>
      </c>
      <c r="E77" s="204">
        <f>+Table2[[#This Row],[nr]]-Table2[[#This Row],[oplopend]]</f>
        <v>9</v>
      </c>
      <c r="F77" s="207">
        <f>ROUND(Table2[[#This Row],[tarief]],0)</f>
        <v>70</v>
      </c>
    </row>
    <row r="78" spans="1:6">
      <c r="A78" s="201" t="s">
        <v>339</v>
      </c>
      <c r="B78" s="206">
        <v>63.169250000000005</v>
      </c>
      <c r="C78" s="204">
        <f>VLOOKUP(Table2[[#This Row],[land]],calc!$L$13:$N$237,3,FALSE)</f>
        <v>78</v>
      </c>
      <c r="D78" s="204">
        <v>69</v>
      </c>
      <c r="E78" s="204">
        <f>+Table2[[#This Row],[nr]]-Table2[[#This Row],[oplopend]]</f>
        <v>9</v>
      </c>
      <c r="F78" s="207">
        <f>ROUND(Table2[[#This Row],[tarief]],0)</f>
        <v>63</v>
      </c>
    </row>
    <row r="79" spans="1:6">
      <c r="A79" s="201" t="s">
        <v>340</v>
      </c>
      <c r="B79" s="206">
        <v>92.25</v>
      </c>
      <c r="C79" s="204">
        <f>VLOOKUP(Table2[[#This Row],[land]],calc!$L$13:$N$237,3,FALSE)</f>
        <v>79</v>
      </c>
      <c r="D79" s="204">
        <v>53</v>
      </c>
      <c r="E79" s="204">
        <f>+Table2[[#This Row],[nr]]-Table2[[#This Row],[oplopend]]</f>
        <v>26</v>
      </c>
      <c r="F79" s="207">
        <f>ROUND(Table2[[#This Row],[tarief]],0)</f>
        <v>92</v>
      </c>
    </row>
    <row r="80" spans="1:6">
      <c r="A80" s="201" t="s">
        <v>341</v>
      </c>
      <c r="B80" s="206">
        <v>72.75</v>
      </c>
      <c r="C80" s="204">
        <f>VLOOKUP(Table2[[#This Row],[land]],calc!$L$13:$N$237,3,FALSE)</f>
        <v>80</v>
      </c>
      <c r="D80" s="204">
        <v>70</v>
      </c>
      <c r="E80" s="204">
        <f>+Table2[[#This Row],[nr]]-Table2[[#This Row],[oplopend]]</f>
        <v>10</v>
      </c>
      <c r="F80" s="207">
        <f>ROUND(Table2[[#This Row],[tarief]],0)</f>
        <v>73</v>
      </c>
    </row>
    <row r="81" spans="1:6">
      <c r="A81" s="201" t="s">
        <v>342</v>
      </c>
      <c r="B81" s="206">
        <v>75.75</v>
      </c>
      <c r="C81" s="204">
        <f>VLOOKUP(Table2[[#This Row],[land]],calc!$L$13:$N$237,3,FALSE)</f>
        <v>81</v>
      </c>
      <c r="D81" s="204">
        <v>71</v>
      </c>
      <c r="E81" s="204">
        <f>+Table2[[#This Row],[nr]]-Table2[[#This Row],[oplopend]]</f>
        <v>10</v>
      </c>
      <c r="F81" s="207">
        <f>ROUND(Table2[[#This Row],[tarief]],0)</f>
        <v>76</v>
      </c>
    </row>
    <row r="82" spans="1:6">
      <c r="A82" s="201" t="s">
        <v>343</v>
      </c>
      <c r="B82" s="206">
        <v>81</v>
      </c>
      <c r="C82" s="204">
        <f>VLOOKUP(Table2[[#This Row],[land]],calc!$L$13:$N$237,3,FALSE)</f>
        <v>82</v>
      </c>
      <c r="D82" s="204">
        <v>73</v>
      </c>
      <c r="E82" s="204">
        <f>+Table2[[#This Row],[nr]]-Table2[[#This Row],[oplopend]]</f>
        <v>9</v>
      </c>
      <c r="F82" s="207">
        <f>ROUND(Table2[[#This Row],[tarief]],0)</f>
        <v>81</v>
      </c>
    </row>
    <row r="83" spans="1:6">
      <c r="A83" s="201" t="s">
        <v>344</v>
      </c>
      <c r="B83" s="206">
        <v>110</v>
      </c>
      <c r="C83" s="204">
        <f>VLOOKUP(Table2[[#This Row],[land]],calc!$L$13:$N$237,3,FALSE)</f>
        <v>83</v>
      </c>
      <c r="D83" s="204">
        <v>74</v>
      </c>
      <c r="E83" s="204">
        <f>+Table2[[#This Row],[nr]]-Table2[[#This Row],[oplopend]]</f>
        <v>9</v>
      </c>
      <c r="F83" s="207">
        <f>ROUND(Table2[[#This Row],[tarief]],0)</f>
        <v>110</v>
      </c>
    </row>
    <row r="84" spans="1:6">
      <c r="A84" s="201" t="s">
        <v>345</v>
      </c>
      <c r="B84" s="206">
        <v>76.5</v>
      </c>
      <c r="C84" s="204">
        <f>VLOOKUP(Table2[[#This Row],[land]],calc!$L$13:$N$237,3,FALSE)</f>
        <v>84</v>
      </c>
      <c r="D84" s="204">
        <v>72</v>
      </c>
      <c r="E84" s="204">
        <f>+Table2[[#This Row],[nr]]-Table2[[#This Row],[oplopend]]</f>
        <v>12</v>
      </c>
      <c r="F84" s="207">
        <f>ROUND(Table2[[#This Row],[tarief]],0)</f>
        <v>77</v>
      </c>
    </row>
    <row r="85" spans="1:6">
      <c r="A85" s="201" t="s">
        <v>346</v>
      </c>
      <c r="B85" s="206">
        <v>98.25</v>
      </c>
      <c r="C85" s="204">
        <f>VLOOKUP(Table2[[#This Row],[land]],calc!$L$13:$N$237,3,FALSE)</f>
        <v>85</v>
      </c>
      <c r="D85" s="204">
        <v>75</v>
      </c>
      <c r="E85" s="204">
        <f>+Table2[[#This Row],[nr]]-Table2[[#This Row],[oplopend]]</f>
        <v>10</v>
      </c>
      <c r="F85" s="207">
        <f>ROUND(Table2[[#This Row],[tarief]],0)</f>
        <v>98</v>
      </c>
    </row>
    <row r="86" spans="1:6">
      <c r="A86" s="201" t="s">
        <v>347</v>
      </c>
      <c r="B86" s="206">
        <v>79.5</v>
      </c>
      <c r="C86" s="204">
        <f>VLOOKUP(Table2[[#This Row],[land]],calc!$L$13:$N$237,3,FALSE)</f>
        <v>86</v>
      </c>
      <c r="D86" s="204">
        <v>76</v>
      </c>
      <c r="E86" s="204">
        <f>+Table2[[#This Row],[nr]]-Table2[[#This Row],[oplopend]]</f>
        <v>10</v>
      </c>
      <c r="F86" s="207">
        <f>ROUND(Table2[[#This Row],[tarief]],0)</f>
        <v>80</v>
      </c>
    </row>
    <row r="87" spans="1:6">
      <c r="A87" s="201" t="s">
        <v>348</v>
      </c>
      <c r="B87" s="206">
        <v>98.25</v>
      </c>
      <c r="C87" s="204">
        <f>VLOOKUP(Table2[[#This Row],[land]],calc!$L$13:$N$237,3,FALSE)</f>
        <v>87</v>
      </c>
      <c r="D87" s="204">
        <v>77</v>
      </c>
      <c r="E87" s="204">
        <f>+Table2[[#This Row],[nr]]-Table2[[#This Row],[oplopend]]</f>
        <v>10</v>
      </c>
      <c r="F87" s="207">
        <f>ROUND(Table2[[#This Row],[tarief]],0)</f>
        <v>98</v>
      </c>
    </row>
    <row r="88" spans="1:6">
      <c r="A88" s="201" t="s">
        <v>349</v>
      </c>
      <c r="B88" s="206">
        <v>85.823049999999995</v>
      </c>
      <c r="C88" s="204">
        <f>VLOOKUP(Table2[[#This Row],[land]],calc!$L$13:$N$237,3,FALSE)</f>
        <v>88</v>
      </c>
      <c r="D88" s="204">
        <v>78</v>
      </c>
      <c r="E88" s="204">
        <f>+Table2[[#This Row],[nr]]-Table2[[#This Row],[oplopend]]</f>
        <v>10</v>
      </c>
      <c r="F88" s="207">
        <f>ROUND(Table2[[#This Row],[tarief]],0)</f>
        <v>86</v>
      </c>
    </row>
    <row r="89" spans="1:6">
      <c r="A89" s="201" t="s">
        <v>350</v>
      </c>
      <c r="B89" s="206">
        <v>69.268349999999998</v>
      </c>
      <c r="C89" s="204">
        <f>VLOOKUP(Table2[[#This Row],[land]],calc!$L$13:$N$237,3,FALSE)</f>
        <v>89</v>
      </c>
      <c r="D89" s="204">
        <v>79</v>
      </c>
      <c r="E89" s="204">
        <f>+Table2[[#This Row],[nr]]-Table2[[#This Row],[oplopend]]</f>
        <v>10</v>
      </c>
      <c r="F89" s="207">
        <f>ROUND(Table2[[#This Row],[tarief]],0)</f>
        <v>69</v>
      </c>
    </row>
    <row r="90" spans="1:6">
      <c r="A90" s="201" t="s">
        <v>351</v>
      </c>
      <c r="B90" s="206">
        <v>78.417000000000002</v>
      </c>
      <c r="C90" s="204">
        <f>VLOOKUP(Table2[[#This Row],[land]],calc!$L$13:$N$237,3,FALSE)</f>
        <v>90</v>
      </c>
      <c r="D90" s="204">
        <v>80</v>
      </c>
      <c r="E90" s="204">
        <f>+Table2[[#This Row],[nr]]-Table2[[#This Row],[oplopend]]</f>
        <v>10</v>
      </c>
      <c r="F90" s="207">
        <f>ROUND(Table2[[#This Row],[tarief]],0)</f>
        <v>78</v>
      </c>
    </row>
    <row r="91" spans="1:6">
      <c r="A91" s="201" t="s">
        <v>352</v>
      </c>
      <c r="B91" s="206">
        <v>85.823049999999995</v>
      </c>
      <c r="C91" s="204">
        <f>VLOOKUP(Table2[[#This Row],[land]],calc!$L$13:$N$237,3,FALSE)</f>
        <v>91</v>
      </c>
      <c r="D91" s="204">
        <v>81</v>
      </c>
      <c r="E91" s="204">
        <f>+Table2[[#This Row],[nr]]-Table2[[#This Row],[oplopend]]</f>
        <v>10</v>
      </c>
      <c r="F91" s="207">
        <f>ROUND(Table2[[#This Row],[tarief]],0)</f>
        <v>86</v>
      </c>
    </row>
    <row r="92" spans="1:6">
      <c r="A92" s="201" t="s">
        <v>353</v>
      </c>
      <c r="B92" s="206">
        <v>65.25</v>
      </c>
      <c r="C92" s="204">
        <f>VLOOKUP(Table2[[#This Row],[land]],calc!$L$13:$N$237,3,FALSE)</f>
        <v>92</v>
      </c>
      <c r="D92" s="204">
        <v>82</v>
      </c>
      <c r="E92" s="204">
        <f>+Table2[[#This Row],[nr]]-Table2[[#This Row],[oplopend]]</f>
        <v>10</v>
      </c>
      <c r="F92" s="207">
        <f>ROUND(Table2[[#This Row],[tarief]],0)</f>
        <v>65</v>
      </c>
    </row>
    <row r="93" spans="1:6">
      <c r="A93" s="201" t="s">
        <v>354</v>
      </c>
      <c r="B93" s="206">
        <v>69.75</v>
      </c>
      <c r="C93" s="204">
        <f>VLOOKUP(Table2[[#This Row],[land]],calc!$L$13:$N$237,3,FALSE)</f>
        <v>93</v>
      </c>
      <c r="D93" s="204">
        <v>83</v>
      </c>
      <c r="E93" s="204">
        <f>+Table2[[#This Row],[nr]]-Table2[[#This Row],[oplopend]]</f>
        <v>10</v>
      </c>
      <c r="F93" s="207">
        <f>ROUND(Table2[[#This Row],[tarief]],0)</f>
        <v>70</v>
      </c>
    </row>
    <row r="94" spans="1:6">
      <c r="A94" s="201" t="s">
        <v>355</v>
      </c>
      <c r="B94" s="206">
        <v>104.12035</v>
      </c>
      <c r="C94" s="204">
        <f>VLOOKUP(Table2[[#This Row],[land]],calc!$L$13:$N$237,3,FALSE)</f>
        <v>94</v>
      </c>
      <c r="D94" s="204">
        <v>86</v>
      </c>
      <c r="E94" s="204">
        <f>+Table2[[#This Row],[nr]]-Table2[[#This Row],[oplopend]]</f>
        <v>8</v>
      </c>
      <c r="F94" s="207">
        <f>ROUND(Table2[[#This Row],[tarief]],0)</f>
        <v>104</v>
      </c>
    </row>
    <row r="95" spans="1:6">
      <c r="A95" s="201" t="s">
        <v>356</v>
      </c>
      <c r="B95" s="206">
        <v>68.397050000000007</v>
      </c>
      <c r="C95" s="204">
        <f>VLOOKUP(Table2[[#This Row],[land]],calc!$L$13:$N$237,3,FALSE)</f>
        <v>95</v>
      </c>
      <c r="D95" s="204">
        <v>87</v>
      </c>
      <c r="E95" s="204">
        <f>+Table2[[#This Row],[nr]]-Table2[[#This Row],[oplopend]]</f>
        <v>8</v>
      </c>
      <c r="F95" s="207">
        <f>ROUND(Table2[[#This Row],[tarief]],0)</f>
        <v>68</v>
      </c>
    </row>
    <row r="96" spans="1:6">
      <c r="A96" s="201" t="s">
        <v>357</v>
      </c>
      <c r="B96" s="206">
        <v>70.5</v>
      </c>
      <c r="C96" s="204">
        <f>VLOOKUP(Table2[[#This Row],[land]],calc!$L$13:$N$237,3,FALSE)</f>
        <v>96</v>
      </c>
      <c r="D96" s="204">
        <v>88</v>
      </c>
      <c r="E96" s="204">
        <f>+Table2[[#This Row],[nr]]-Table2[[#This Row],[oplopend]]</f>
        <v>8</v>
      </c>
      <c r="F96" s="207">
        <f>ROUND(Table2[[#This Row],[tarief]],0)</f>
        <v>71</v>
      </c>
    </row>
    <row r="97" spans="1:6">
      <c r="A97" s="201" t="s">
        <v>358</v>
      </c>
      <c r="B97" s="206">
        <v>71.446600000000004</v>
      </c>
      <c r="C97" s="204">
        <f>VLOOKUP(Table2[[#This Row],[land]],calc!$L$13:$N$237,3,FALSE)</f>
        <v>97</v>
      </c>
      <c r="D97" s="204">
        <v>90</v>
      </c>
      <c r="E97" s="204">
        <f>+Table2[[#This Row],[nr]]-Table2[[#This Row],[oplopend]]</f>
        <v>7</v>
      </c>
      <c r="F97" s="207">
        <f>ROUND(Table2[[#This Row],[tarief]],0)</f>
        <v>71</v>
      </c>
    </row>
    <row r="98" spans="1:6">
      <c r="A98" s="201" t="s">
        <v>359</v>
      </c>
      <c r="B98" s="206">
        <v>70.5</v>
      </c>
      <c r="C98" s="204">
        <f>VLOOKUP(Table2[[#This Row],[land]],calc!$L$13:$N$237,3,FALSE)</f>
        <v>98</v>
      </c>
      <c r="D98" s="204">
        <v>89</v>
      </c>
      <c r="E98" s="204">
        <f>+Table2[[#This Row],[nr]]-Table2[[#This Row],[oplopend]]</f>
        <v>9</v>
      </c>
      <c r="F98" s="207">
        <f>ROUND(Table2[[#This Row],[tarief]],0)</f>
        <v>71</v>
      </c>
    </row>
    <row r="99" spans="1:6">
      <c r="A99" s="201" t="s">
        <v>360</v>
      </c>
      <c r="B99" s="206">
        <v>108</v>
      </c>
      <c r="C99" s="204">
        <f>VLOOKUP(Table2[[#This Row],[land]],calc!$L$13:$N$237,3,FALSE)</f>
        <v>99</v>
      </c>
      <c r="D99" s="204">
        <v>85</v>
      </c>
      <c r="E99" s="204">
        <f>+Table2[[#This Row],[nr]]-Table2[[#This Row],[oplopend]]</f>
        <v>14</v>
      </c>
      <c r="F99" s="207">
        <f>ROUND(Table2[[#This Row],[tarief]],0)</f>
        <v>108</v>
      </c>
    </row>
    <row r="100" spans="1:6">
      <c r="A100" s="201" t="s">
        <v>361</v>
      </c>
      <c r="B100" s="206">
        <v>104.25</v>
      </c>
      <c r="C100" s="204">
        <f>VLOOKUP(Table2[[#This Row],[land]],calc!$L$13:$N$237,3,FALSE)</f>
        <v>100</v>
      </c>
      <c r="D100" s="204">
        <v>91</v>
      </c>
      <c r="E100" s="204">
        <f>+Table2[[#This Row],[nr]]-Table2[[#This Row],[oplopend]]</f>
        <v>9</v>
      </c>
      <c r="F100" s="207">
        <f>ROUND(Table2[[#This Row],[tarief]],0)</f>
        <v>104</v>
      </c>
    </row>
    <row r="101" spans="1:6">
      <c r="A101" s="201" t="s">
        <v>362</v>
      </c>
      <c r="B101" s="206">
        <v>87</v>
      </c>
      <c r="C101" s="204">
        <f>VLOOKUP(Table2[[#This Row],[land]],calc!$L$13:$N$237,3,FALSE)</f>
        <v>101</v>
      </c>
      <c r="D101" s="204">
        <v>92</v>
      </c>
      <c r="E101" s="204">
        <f>+Table2[[#This Row],[nr]]-Table2[[#This Row],[oplopend]]</f>
        <v>9</v>
      </c>
      <c r="F101" s="207">
        <f>ROUND(Table2[[#This Row],[tarief]],0)</f>
        <v>87</v>
      </c>
    </row>
    <row r="102" spans="1:6">
      <c r="A102" s="201" t="s">
        <v>363</v>
      </c>
      <c r="B102" s="206">
        <v>90.75</v>
      </c>
      <c r="C102" s="204">
        <f>VLOOKUP(Table2[[#This Row],[land]],calc!$L$13:$N$237,3,FALSE)</f>
        <v>102</v>
      </c>
      <c r="D102" s="204">
        <v>94</v>
      </c>
      <c r="E102" s="204">
        <f>+Table2[[#This Row],[nr]]-Table2[[#This Row],[oplopend]]</f>
        <v>8</v>
      </c>
      <c r="F102" s="207">
        <f>ROUND(Table2[[#This Row],[tarief]],0)</f>
        <v>91</v>
      </c>
    </row>
    <row r="103" spans="1:6">
      <c r="A103" s="201" t="s">
        <v>364</v>
      </c>
      <c r="B103" s="206">
        <v>86.25</v>
      </c>
      <c r="C103" s="204">
        <f>VLOOKUP(Table2[[#This Row],[land]],calc!$L$13:$N$237,3,FALSE)</f>
        <v>103</v>
      </c>
      <c r="D103" s="204">
        <v>95</v>
      </c>
      <c r="E103" s="204">
        <f>+Table2[[#This Row],[nr]]-Table2[[#This Row],[oplopend]]</f>
        <v>8</v>
      </c>
      <c r="F103" s="207">
        <f>ROUND(Table2[[#This Row],[tarief]],0)</f>
        <v>86</v>
      </c>
    </row>
    <row r="104" spans="1:6">
      <c r="A104" s="201" t="s">
        <v>365</v>
      </c>
      <c r="B104" s="206">
        <v>80.595250000000007</v>
      </c>
      <c r="C104" s="204">
        <f>VLOOKUP(Table2[[#This Row],[land]],calc!$L$13:$N$237,3,FALSE)</f>
        <v>104</v>
      </c>
      <c r="D104" s="204">
        <v>97</v>
      </c>
      <c r="E104" s="204">
        <f>+Table2[[#This Row],[nr]]-Table2[[#This Row],[oplopend]]</f>
        <v>7</v>
      </c>
      <c r="F104" s="207">
        <f>ROUND(Table2[[#This Row],[tarief]],0)</f>
        <v>81</v>
      </c>
    </row>
    <row r="105" spans="1:6">
      <c r="A105" s="201" t="s">
        <v>366</v>
      </c>
      <c r="B105" s="206">
        <v>77.110050000000001</v>
      </c>
      <c r="C105" s="204">
        <f>VLOOKUP(Table2[[#This Row],[land]],calc!$L$13:$N$237,3,FALSE)</f>
        <v>105</v>
      </c>
      <c r="D105" s="204">
        <v>100</v>
      </c>
      <c r="E105" s="204">
        <f>+Table2[[#This Row],[nr]]-Table2[[#This Row],[oplopend]]</f>
        <v>5</v>
      </c>
      <c r="F105" s="207">
        <f>ROUND(Table2[[#This Row],[tarief]],0)</f>
        <v>77</v>
      </c>
    </row>
    <row r="106" spans="1:6">
      <c r="A106" s="201" t="s">
        <v>367</v>
      </c>
      <c r="B106" s="206">
        <v>84</v>
      </c>
      <c r="C106" s="204">
        <f>VLOOKUP(Table2[[#This Row],[land]],calc!$L$13:$N$237,3,FALSE)</f>
        <v>106</v>
      </c>
      <c r="D106" s="204">
        <v>101</v>
      </c>
      <c r="E106" s="204">
        <f>+Table2[[#This Row],[nr]]-Table2[[#This Row],[oplopend]]</f>
        <v>5</v>
      </c>
      <c r="F106" s="207">
        <f>ROUND(Table2[[#This Row],[tarief]],0)</f>
        <v>84</v>
      </c>
    </row>
    <row r="107" spans="1:6">
      <c r="A107" s="201" t="s">
        <v>368</v>
      </c>
      <c r="B107" s="206">
        <v>32.25</v>
      </c>
      <c r="C107" s="204">
        <f>VLOOKUP(Table2[[#This Row],[land]],calc!$L$13:$N$237,3,FALSE)</f>
        <v>107</v>
      </c>
      <c r="D107" s="204">
        <v>103</v>
      </c>
      <c r="E107" s="204">
        <f>+Table2[[#This Row],[nr]]-Table2[[#This Row],[oplopend]]</f>
        <v>4</v>
      </c>
      <c r="F107" s="207">
        <f>ROUND(Table2[[#This Row],[tarief]],0)</f>
        <v>32</v>
      </c>
    </row>
    <row r="108" spans="1:6">
      <c r="A108" s="201" t="s">
        <v>369</v>
      </c>
      <c r="B108" s="206">
        <v>48.75</v>
      </c>
      <c r="C108" s="204">
        <f>VLOOKUP(Table2[[#This Row],[land]],calc!$L$13:$N$237,3,FALSE)</f>
        <v>108</v>
      </c>
      <c r="D108" s="204">
        <v>105</v>
      </c>
      <c r="E108" s="204">
        <f>+Table2[[#This Row],[nr]]-Table2[[#This Row],[oplopend]]</f>
        <v>3</v>
      </c>
      <c r="F108" s="207">
        <f>ROUND(Table2[[#This Row],[tarief]],0)</f>
        <v>49</v>
      </c>
    </row>
    <row r="109" spans="1:6">
      <c r="A109" s="201" t="s">
        <v>370</v>
      </c>
      <c r="B109" s="206">
        <v>85.5</v>
      </c>
      <c r="C109" s="204">
        <f>VLOOKUP(Table2[[#This Row],[land]],calc!$L$13:$N$237,3,FALSE)</f>
        <v>109</v>
      </c>
      <c r="D109" s="204">
        <v>106</v>
      </c>
      <c r="E109" s="204">
        <f>+Table2[[#This Row],[nr]]-Table2[[#This Row],[oplopend]]</f>
        <v>3</v>
      </c>
      <c r="F109" s="207">
        <f>ROUND(Table2[[#This Row],[tarief]],0)</f>
        <v>86</v>
      </c>
    </row>
    <row r="110" spans="1:6">
      <c r="A110" s="201" t="s">
        <v>371</v>
      </c>
      <c r="B110" s="206">
        <v>56.25</v>
      </c>
      <c r="C110" s="204">
        <f>VLOOKUP(Table2[[#This Row],[land]],calc!$L$13:$N$237,3,FALSE)</f>
        <v>110</v>
      </c>
      <c r="D110" s="204">
        <v>107</v>
      </c>
      <c r="E110" s="204">
        <f>+Table2[[#This Row],[nr]]-Table2[[#This Row],[oplopend]]</f>
        <v>3</v>
      </c>
      <c r="F110" s="207">
        <f>ROUND(Table2[[#This Row],[tarief]],0)</f>
        <v>56</v>
      </c>
    </row>
    <row r="111" spans="1:6">
      <c r="A111" s="201" t="s">
        <v>372</v>
      </c>
      <c r="B111" s="206">
        <v>96</v>
      </c>
      <c r="C111" s="204">
        <f>VLOOKUP(Table2[[#This Row],[land]],calc!$L$13:$N$237,3,FALSE)</f>
        <v>111</v>
      </c>
      <c r="D111" s="204">
        <v>104</v>
      </c>
      <c r="E111" s="204">
        <f>+Table2[[#This Row],[nr]]-Table2[[#This Row],[oplopend]]</f>
        <v>7</v>
      </c>
      <c r="F111" s="207">
        <f>ROUND(Table2[[#This Row],[tarief]],0)</f>
        <v>96</v>
      </c>
    </row>
    <row r="112" spans="1:6">
      <c r="A112" s="201" t="s">
        <v>373</v>
      </c>
      <c r="B112" s="206">
        <v>63.169250000000005</v>
      </c>
      <c r="C112" s="204">
        <f>VLOOKUP(Table2[[#This Row],[land]],calc!$L$13:$N$237,3,FALSE)</f>
        <v>112</v>
      </c>
      <c r="D112" s="204">
        <v>102</v>
      </c>
      <c r="E112" s="204">
        <f>+Table2[[#This Row],[nr]]-Table2[[#This Row],[oplopend]]</f>
        <v>10</v>
      </c>
      <c r="F112" s="207">
        <f>ROUND(Table2[[#This Row],[tarief]],0)</f>
        <v>63</v>
      </c>
    </row>
    <row r="113" spans="1:6">
      <c r="A113" s="201" t="s">
        <v>374</v>
      </c>
      <c r="B113" s="206">
        <v>69</v>
      </c>
      <c r="C113" s="204">
        <f>VLOOKUP(Table2[[#This Row],[land]],calc!$L$13:$N$237,3,FALSE)</f>
        <v>113</v>
      </c>
      <c r="D113" s="204">
        <v>109</v>
      </c>
      <c r="E113" s="204">
        <f>+Table2[[#This Row],[nr]]-Table2[[#This Row],[oplopend]]</f>
        <v>4</v>
      </c>
      <c r="F113" s="207">
        <f>ROUND(Table2[[#This Row],[tarief]],0)</f>
        <v>69</v>
      </c>
    </row>
    <row r="114" spans="1:6">
      <c r="A114" s="201" t="s">
        <v>375</v>
      </c>
      <c r="B114" s="206">
        <v>82.5</v>
      </c>
      <c r="C114" s="204">
        <f>VLOOKUP(Table2[[#This Row],[land]],calc!$L$13:$N$237,3,FALSE)</f>
        <v>114</v>
      </c>
      <c r="D114" s="204">
        <v>111</v>
      </c>
      <c r="E114" s="204">
        <f>+Table2[[#This Row],[nr]]-Table2[[#This Row],[oplopend]]</f>
        <v>3</v>
      </c>
      <c r="F114" s="207">
        <f>ROUND(Table2[[#This Row],[tarief]],0)</f>
        <v>83</v>
      </c>
    </row>
    <row r="115" spans="1:6">
      <c r="A115" s="201" t="s">
        <v>376</v>
      </c>
      <c r="B115" s="206">
        <v>97.5</v>
      </c>
      <c r="C115" s="204">
        <f>VLOOKUP(Table2[[#This Row],[land]],calc!$L$13:$N$237,3,FALSE)</f>
        <v>115</v>
      </c>
      <c r="D115" s="204">
        <v>112</v>
      </c>
      <c r="E115" s="204">
        <f>+Table2[[#This Row],[nr]]-Table2[[#This Row],[oplopend]]</f>
        <v>3</v>
      </c>
      <c r="F115" s="207">
        <f>ROUND(Table2[[#This Row],[tarief]],0)</f>
        <v>98</v>
      </c>
    </row>
    <row r="116" spans="1:6">
      <c r="A116" s="201" t="s">
        <v>377</v>
      </c>
      <c r="B116" s="206">
        <v>46.614550000000001</v>
      </c>
      <c r="C116" s="204">
        <f>VLOOKUP(Table2[[#This Row],[land]],calc!$L$13:$N$237,3,FALSE)</f>
        <v>116</v>
      </c>
      <c r="D116" s="204">
        <v>110</v>
      </c>
      <c r="E116" s="204">
        <f>+Table2[[#This Row],[nr]]-Table2[[#This Row],[oplopend]]</f>
        <v>6</v>
      </c>
      <c r="F116" s="207">
        <f>ROUND(Table2[[#This Row],[tarief]],0)</f>
        <v>47</v>
      </c>
    </row>
    <row r="117" spans="1:6">
      <c r="A117" s="201" t="s">
        <v>378</v>
      </c>
      <c r="B117" s="206">
        <v>110</v>
      </c>
      <c r="C117" s="204">
        <f>VLOOKUP(Table2[[#This Row],[land]],calc!$L$13:$N$237,3,FALSE)</f>
        <v>117</v>
      </c>
      <c r="D117" s="204">
        <v>113</v>
      </c>
      <c r="E117" s="204">
        <f>+Table2[[#This Row],[nr]]-Table2[[#This Row],[oplopend]]</f>
        <v>4</v>
      </c>
      <c r="F117" s="207">
        <f>ROUND(Table2[[#This Row],[tarief]],0)</f>
        <v>110</v>
      </c>
    </row>
    <row r="118" spans="1:6">
      <c r="A118" s="201" t="s">
        <v>379</v>
      </c>
      <c r="B118" s="206">
        <v>52.5</v>
      </c>
      <c r="C118" s="204">
        <f>VLOOKUP(Table2[[#This Row],[land]],calc!$L$13:$N$237,3,FALSE)</f>
        <v>118</v>
      </c>
      <c r="D118" s="204">
        <v>114</v>
      </c>
      <c r="E118" s="204">
        <f>+Table2[[#This Row],[nr]]-Table2[[#This Row],[oplopend]]</f>
        <v>4</v>
      </c>
      <c r="F118" s="207">
        <f>ROUND(Table2[[#This Row],[tarief]],0)</f>
        <v>53</v>
      </c>
    </row>
    <row r="119" spans="1:6">
      <c r="A119" s="201" t="s">
        <v>380</v>
      </c>
      <c r="B119" s="206">
        <v>110</v>
      </c>
      <c r="C119" s="204">
        <f>VLOOKUP(Table2[[#This Row],[land]],calc!$L$13:$N$237,3,FALSE)</f>
        <v>119</v>
      </c>
      <c r="D119" s="204">
        <v>115</v>
      </c>
      <c r="E119" s="204">
        <f>+Table2[[#This Row],[nr]]-Table2[[#This Row],[oplopend]]</f>
        <v>4</v>
      </c>
      <c r="F119" s="207">
        <f>ROUND(Table2[[#This Row],[tarief]],0)</f>
        <v>110</v>
      </c>
    </row>
    <row r="120" spans="1:6">
      <c r="A120" s="201" t="s">
        <v>381</v>
      </c>
      <c r="B120" s="206">
        <v>77.25</v>
      </c>
      <c r="C120" s="204">
        <f>VLOOKUP(Table2[[#This Row],[land]],calc!$L$13:$N$237,3,FALSE)</f>
        <v>120</v>
      </c>
      <c r="D120" s="204">
        <v>116</v>
      </c>
      <c r="E120" s="204">
        <f>+Table2[[#This Row],[nr]]-Table2[[#This Row],[oplopend]]</f>
        <v>4</v>
      </c>
      <c r="F120" s="207">
        <f>ROUND(Table2[[#This Row],[tarief]],0)</f>
        <v>77</v>
      </c>
    </row>
    <row r="121" spans="1:6">
      <c r="A121" s="201" t="s">
        <v>382</v>
      </c>
      <c r="B121" s="206">
        <v>106.5</v>
      </c>
      <c r="C121" s="204">
        <f>VLOOKUP(Table2[[#This Row],[land]],calc!$L$13:$N$237,3,FALSE)</f>
        <v>121</v>
      </c>
      <c r="D121" s="204">
        <v>117</v>
      </c>
      <c r="E121" s="204">
        <f>+Table2[[#This Row],[nr]]-Table2[[#This Row],[oplopend]]</f>
        <v>4</v>
      </c>
      <c r="F121" s="207">
        <f>ROUND(Table2[[#This Row],[tarief]],0)</f>
        <v>107</v>
      </c>
    </row>
    <row r="122" spans="1:6">
      <c r="A122" s="201" t="s">
        <v>383</v>
      </c>
      <c r="B122" s="206">
        <v>81.75</v>
      </c>
      <c r="C122" s="204">
        <f>VLOOKUP(Table2[[#This Row],[land]],calc!$L$13:$N$237,3,FALSE)</f>
        <v>122</v>
      </c>
      <c r="D122" s="204">
        <v>120</v>
      </c>
      <c r="E122" s="204">
        <f>+Table2[[#This Row],[nr]]-Table2[[#This Row],[oplopend]]</f>
        <v>2</v>
      </c>
      <c r="F122" s="207">
        <f>ROUND(Table2[[#This Row],[tarief]],0)</f>
        <v>82</v>
      </c>
    </row>
    <row r="123" spans="1:6">
      <c r="A123" s="201" t="s">
        <v>384</v>
      </c>
      <c r="B123" s="206">
        <v>65.783150000000006</v>
      </c>
      <c r="C123" s="204">
        <f>VLOOKUP(Table2[[#This Row],[land]],calc!$L$13:$N$237,3,FALSE)</f>
        <v>123</v>
      </c>
      <c r="D123" s="204">
        <v>121</v>
      </c>
      <c r="E123" s="204">
        <f>+Table2[[#This Row],[nr]]-Table2[[#This Row],[oplopend]]</f>
        <v>2</v>
      </c>
      <c r="F123" s="207">
        <f>ROUND(Table2[[#This Row],[tarief]],0)</f>
        <v>66</v>
      </c>
    </row>
    <row r="124" spans="1:6">
      <c r="A124" s="201" t="s">
        <v>385</v>
      </c>
      <c r="B124" s="206">
        <v>64.040549999999996</v>
      </c>
      <c r="C124" s="204">
        <f>VLOOKUP(Table2[[#This Row],[land]],calc!$L$13:$N$237,3,FALSE)</f>
        <v>124</v>
      </c>
      <c r="D124" s="204">
        <v>123</v>
      </c>
      <c r="E124" s="204">
        <f>+Table2[[#This Row],[nr]]-Table2[[#This Row],[oplopend]]</f>
        <v>1</v>
      </c>
      <c r="F124" s="207">
        <f>ROUND(Table2[[#This Row],[tarief]],0)</f>
        <v>64</v>
      </c>
    </row>
    <row r="125" spans="1:6">
      <c r="A125" s="201" t="s">
        <v>386</v>
      </c>
      <c r="B125" s="206">
        <v>61.5</v>
      </c>
      <c r="C125" s="204">
        <f>VLOOKUP(Table2[[#This Row],[land]],calc!$L$13:$N$237,3,FALSE)</f>
        <v>125</v>
      </c>
      <c r="D125" s="204">
        <v>122</v>
      </c>
      <c r="E125" s="204">
        <f>+Table2[[#This Row],[nr]]-Table2[[#This Row],[oplopend]]</f>
        <v>3</v>
      </c>
      <c r="F125" s="207">
        <f>ROUND(Table2[[#This Row],[tarief]],0)</f>
        <v>62</v>
      </c>
    </row>
    <row r="126" spans="1:6">
      <c r="A126" s="201" t="s">
        <v>387</v>
      </c>
      <c r="B126" s="206">
        <v>96</v>
      </c>
      <c r="C126" s="204">
        <f>VLOOKUP(Table2[[#This Row],[land]],calc!$L$13:$N$237,3,FALSE)</f>
        <v>126</v>
      </c>
      <c r="D126" s="204">
        <v>124</v>
      </c>
      <c r="E126" s="204">
        <f>+Table2[[#This Row],[nr]]-Table2[[#This Row],[oplopend]]</f>
        <v>2</v>
      </c>
      <c r="F126" s="207">
        <f>ROUND(Table2[[#This Row],[tarief]],0)</f>
        <v>96</v>
      </c>
    </row>
    <row r="127" spans="1:6">
      <c r="A127" s="201" t="s">
        <v>388</v>
      </c>
      <c r="B127" s="206">
        <v>81.75</v>
      </c>
      <c r="C127" s="204">
        <f>VLOOKUP(Table2[[#This Row],[land]],calc!$L$13:$N$237,3,FALSE)</f>
        <v>127</v>
      </c>
      <c r="D127" s="204">
        <v>125</v>
      </c>
      <c r="E127" s="204">
        <f>+Table2[[#This Row],[nr]]-Table2[[#This Row],[oplopend]]</f>
        <v>2</v>
      </c>
      <c r="F127" s="207">
        <f>ROUND(Table2[[#This Row],[tarief]],0)</f>
        <v>82</v>
      </c>
    </row>
    <row r="128" spans="1:6">
      <c r="A128" s="201" t="s">
        <v>389</v>
      </c>
      <c r="B128" s="206">
        <v>66</v>
      </c>
      <c r="C128" s="204">
        <f>VLOOKUP(Table2[[#This Row],[land]],calc!$L$13:$N$237,3,FALSE)</f>
        <v>128</v>
      </c>
      <c r="D128" s="204">
        <v>127</v>
      </c>
      <c r="E128" s="204">
        <f>+Table2[[#This Row],[nr]]-Table2[[#This Row],[oplopend]]</f>
        <v>1</v>
      </c>
      <c r="F128" s="207">
        <f>ROUND(Table2[[#This Row],[tarief]],0)</f>
        <v>66</v>
      </c>
    </row>
    <row r="129" spans="1:6">
      <c r="A129" s="201" t="s">
        <v>390</v>
      </c>
      <c r="B129" s="206">
        <v>101.25</v>
      </c>
      <c r="C129" s="204">
        <f>VLOOKUP(Table2[[#This Row],[land]],calc!$L$13:$N$237,3,FALSE)</f>
        <v>129</v>
      </c>
      <c r="D129" s="204">
        <v>128</v>
      </c>
      <c r="E129" s="204">
        <f>+Table2[[#This Row],[nr]]-Table2[[#This Row],[oplopend]]</f>
        <v>1</v>
      </c>
      <c r="F129" s="207">
        <f>ROUND(Table2[[#This Row],[tarief]],0)</f>
        <v>101</v>
      </c>
    </row>
    <row r="130" spans="1:6">
      <c r="A130" s="201" t="s">
        <v>391</v>
      </c>
      <c r="B130" s="206">
        <v>63.169250000000005</v>
      </c>
      <c r="C130" s="204">
        <f>VLOOKUP(Table2[[#This Row],[land]],calc!$L$13:$N$237,3,FALSE)</f>
        <v>130</v>
      </c>
      <c r="D130" s="204">
        <v>129</v>
      </c>
      <c r="E130" s="204">
        <f>+Table2[[#This Row],[nr]]-Table2[[#This Row],[oplopend]]</f>
        <v>1</v>
      </c>
      <c r="F130" s="207">
        <f>ROUND(Table2[[#This Row],[tarief]],0)</f>
        <v>63</v>
      </c>
    </row>
    <row r="131" spans="1:6">
      <c r="A131" s="201" t="s">
        <v>392</v>
      </c>
      <c r="B131" s="206">
        <v>73.5</v>
      </c>
      <c r="C131" s="204">
        <f>VLOOKUP(Table2[[#This Row],[land]],calc!$L$13:$N$237,3,FALSE)</f>
        <v>131</v>
      </c>
      <c r="D131" s="204">
        <v>130</v>
      </c>
      <c r="E131" s="204">
        <f>+Table2[[#This Row],[nr]]-Table2[[#This Row],[oplopend]]</f>
        <v>1</v>
      </c>
      <c r="F131" s="207">
        <f>ROUND(Table2[[#This Row],[tarief]],0)</f>
        <v>74</v>
      </c>
    </row>
    <row r="132" spans="1:6">
      <c r="A132" s="201" t="s">
        <v>393</v>
      </c>
      <c r="B132" s="206">
        <v>103.5</v>
      </c>
      <c r="C132" s="204">
        <f>VLOOKUP(Table2[[#This Row],[land]],calc!$L$13:$N$237,3,FALSE)</f>
        <v>132</v>
      </c>
      <c r="D132" s="204">
        <v>226</v>
      </c>
      <c r="E132" s="204">
        <f>+Table2[[#This Row],[nr]]-Table2[[#This Row],[oplopend]]</f>
        <v>-94</v>
      </c>
      <c r="F132" s="207">
        <f>ROUND(Table2[[#This Row],[tarief]],0)</f>
        <v>104</v>
      </c>
    </row>
    <row r="133" spans="1:6">
      <c r="A133" s="201" t="s">
        <v>394</v>
      </c>
      <c r="B133" s="206">
        <v>78.75</v>
      </c>
      <c r="C133" s="204">
        <f>VLOOKUP(Table2[[#This Row],[land]],calc!$L$13:$N$237,3,FALSE)</f>
        <v>133</v>
      </c>
      <c r="D133" s="204">
        <v>131</v>
      </c>
      <c r="E133" s="204">
        <f>+Table2[[#This Row],[nr]]-Table2[[#This Row],[oplopend]]</f>
        <v>2</v>
      </c>
      <c r="F133" s="207">
        <f>ROUND(Table2[[#This Row],[tarief]],0)</f>
        <v>79</v>
      </c>
    </row>
    <row r="134" spans="1:6">
      <c r="A134" s="201" t="s">
        <v>395</v>
      </c>
      <c r="B134" s="206">
        <v>78</v>
      </c>
      <c r="C134" s="204">
        <f>VLOOKUP(Table2[[#This Row],[land]],calc!$L$13:$N$237,3,FALSE)</f>
        <v>134</v>
      </c>
      <c r="D134" s="204">
        <v>132</v>
      </c>
      <c r="E134" s="204">
        <f>+Table2[[#This Row],[nr]]-Table2[[#This Row],[oplopend]]</f>
        <v>2</v>
      </c>
      <c r="F134" s="207">
        <f>ROUND(Table2[[#This Row],[tarief]],0)</f>
        <v>78</v>
      </c>
    </row>
    <row r="135" spans="1:6">
      <c r="A135" s="201" t="s">
        <v>396</v>
      </c>
      <c r="B135" s="206">
        <v>60.119700000000002</v>
      </c>
      <c r="C135" s="204">
        <f>VLOOKUP(Table2[[#This Row],[land]],calc!$L$13:$N$237,3,FALSE)</f>
        <v>135</v>
      </c>
      <c r="D135" s="204">
        <v>133</v>
      </c>
      <c r="E135" s="204">
        <f>+Table2[[#This Row],[nr]]-Table2[[#This Row],[oplopend]]</f>
        <v>2</v>
      </c>
      <c r="F135" s="207">
        <f>ROUND(Table2[[#This Row],[tarief]],0)</f>
        <v>60</v>
      </c>
    </row>
    <row r="136" spans="1:6">
      <c r="A136" s="201" t="s">
        <v>397</v>
      </c>
      <c r="B136" s="206">
        <v>95.25</v>
      </c>
      <c r="C136" s="204">
        <f>VLOOKUP(Table2[[#This Row],[land]],calc!$L$13:$N$237,3,FALSE)</f>
        <v>136</v>
      </c>
      <c r="D136" s="204">
        <v>134</v>
      </c>
      <c r="E136" s="204">
        <f>+Table2[[#This Row],[nr]]-Table2[[#This Row],[oplopend]]</f>
        <v>2</v>
      </c>
      <c r="F136" s="207">
        <f>ROUND(Table2[[#This Row],[tarief]],0)</f>
        <v>95</v>
      </c>
    </row>
    <row r="137" spans="1:6">
      <c r="A137" s="201" t="s">
        <v>398</v>
      </c>
      <c r="B137" s="206">
        <v>72</v>
      </c>
      <c r="C137" s="204">
        <f>VLOOKUP(Table2[[#This Row],[land]],calc!$L$13:$N$237,3,FALSE)</f>
        <v>137</v>
      </c>
      <c r="D137" s="204">
        <v>135</v>
      </c>
      <c r="E137" s="204">
        <f>+Table2[[#This Row],[nr]]-Table2[[#This Row],[oplopend]]</f>
        <v>2</v>
      </c>
      <c r="F137" s="207">
        <f>ROUND(Table2[[#This Row],[tarief]],0)</f>
        <v>72</v>
      </c>
    </row>
    <row r="138" spans="1:6">
      <c r="A138" s="201" t="s">
        <v>399</v>
      </c>
      <c r="B138" s="206">
        <v>57.75</v>
      </c>
      <c r="C138" s="204">
        <f>VLOOKUP(Table2[[#This Row],[land]],calc!$L$13:$N$237,3,FALSE)</f>
        <v>138</v>
      </c>
      <c r="D138" s="204">
        <v>136</v>
      </c>
      <c r="E138" s="204">
        <f>+Table2[[#This Row],[nr]]-Table2[[#This Row],[oplopend]]</f>
        <v>2</v>
      </c>
      <c r="F138" s="207">
        <f>ROUND(Table2[[#This Row],[tarief]],0)</f>
        <v>58</v>
      </c>
    </row>
    <row r="139" spans="1:6">
      <c r="A139" s="201" t="s">
        <v>400</v>
      </c>
      <c r="B139" s="206">
        <v>64.040549999999996</v>
      </c>
      <c r="C139" s="204">
        <f>VLOOKUP(Table2[[#This Row],[land]],calc!$L$13:$N$237,3,FALSE)</f>
        <v>139</v>
      </c>
      <c r="D139" s="204">
        <v>137</v>
      </c>
      <c r="E139" s="204">
        <f>+Table2[[#This Row],[nr]]-Table2[[#This Row],[oplopend]]</f>
        <v>2</v>
      </c>
      <c r="F139" s="207">
        <f>ROUND(Table2[[#This Row],[tarief]],0)</f>
        <v>64</v>
      </c>
    </row>
    <row r="140" spans="1:6">
      <c r="A140" s="201" t="s">
        <v>401</v>
      </c>
      <c r="B140" s="206">
        <v>79.5</v>
      </c>
      <c r="C140" s="204">
        <f>VLOOKUP(Table2[[#This Row],[land]],calc!$L$13:$N$237,3,FALSE)</f>
        <v>140</v>
      </c>
      <c r="D140" s="204">
        <v>126</v>
      </c>
      <c r="E140" s="204">
        <f>+Table2[[#This Row],[nr]]-Table2[[#This Row],[oplopend]]</f>
        <v>14</v>
      </c>
      <c r="F140" s="207">
        <f>ROUND(Table2[[#This Row],[tarief]],0)</f>
        <v>80</v>
      </c>
    </row>
    <row r="141" spans="1:6">
      <c r="A141" s="201" t="s">
        <v>402</v>
      </c>
      <c r="B141" s="206">
        <v>82.773499999999999</v>
      </c>
      <c r="C141" s="204">
        <f>VLOOKUP(Table2[[#This Row],[land]],calc!$L$13:$N$237,3,FALSE)</f>
        <v>141</v>
      </c>
      <c r="D141" s="204">
        <v>138</v>
      </c>
      <c r="E141" s="204">
        <f>+Table2[[#This Row],[nr]]-Table2[[#This Row],[oplopend]]</f>
        <v>3</v>
      </c>
      <c r="F141" s="207">
        <f>ROUND(Table2[[#This Row],[tarief]],0)</f>
        <v>83</v>
      </c>
    </row>
    <row r="142" spans="1:6">
      <c r="A142" s="201" t="s">
        <v>403</v>
      </c>
      <c r="B142" s="206">
        <v>60.75</v>
      </c>
      <c r="C142" s="204">
        <f>VLOOKUP(Table2[[#This Row],[land]],calc!$L$13:$N$237,3,FALSE)</f>
        <v>142</v>
      </c>
      <c r="D142" s="204">
        <v>139</v>
      </c>
      <c r="E142" s="204">
        <f>+Table2[[#This Row],[nr]]-Table2[[#This Row],[oplopend]]</f>
        <v>3</v>
      </c>
      <c r="F142" s="207">
        <f>ROUND(Table2[[#This Row],[tarief]],0)</f>
        <v>61</v>
      </c>
    </row>
    <row r="143" spans="1:6">
      <c r="A143" s="201" t="s">
        <v>404</v>
      </c>
      <c r="B143" s="206">
        <v>57.505800000000001</v>
      </c>
      <c r="C143" s="204">
        <f>VLOOKUP(Table2[[#This Row],[land]],calc!$L$13:$N$237,3,FALSE)</f>
        <v>143</v>
      </c>
      <c r="D143" s="204">
        <v>140</v>
      </c>
      <c r="E143" s="204">
        <f>+Table2[[#This Row],[nr]]-Table2[[#This Row],[oplopend]]</f>
        <v>3</v>
      </c>
      <c r="F143" s="207">
        <f>ROUND(Table2[[#This Row],[tarief]],0)</f>
        <v>58</v>
      </c>
    </row>
    <row r="144" spans="1:6">
      <c r="A144" s="201" t="s">
        <v>405</v>
      </c>
      <c r="B144" s="206">
        <v>53.25</v>
      </c>
      <c r="C144" s="204">
        <f>VLOOKUP(Table2[[#This Row],[land]],calc!$L$13:$N$237,3,FALSE)</f>
        <v>144</v>
      </c>
      <c r="D144" s="204">
        <v>141</v>
      </c>
      <c r="E144" s="204">
        <f>+Table2[[#This Row],[nr]]-Table2[[#This Row],[oplopend]]</f>
        <v>3</v>
      </c>
      <c r="F144" s="207">
        <f>ROUND(Table2[[#This Row],[tarief]],0)</f>
        <v>53</v>
      </c>
    </row>
    <row r="145" spans="1:6">
      <c r="A145" s="201" t="s">
        <v>406</v>
      </c>
      <c r="B145" s="206">
        <v>70.5</v>
      </c>
      <c r="C145" s="204">
        <f>VLOOKUP(Table2[[#This Row],[land]],calc!$L$13:$N$237,3,FALSE)</f>
        <v>145</v>
      </c>
      <c r="D145" s="204">
        <v>144</v>
      </c>
      <c r="E145" s="204">
        <f>+Table2[[#This Row],[nr]]-Table2[[#This Row],[oplopend]]</f>
        <v>1</v>
      </c>
      <c r="F145" s="207">
        <f>ROUND(Table2[[#This Row],[tarief]],0)</f>
        <v>71</v>
      </c>
    </row>
    <row r="146" spans="1:6">
      <c r="A146" s="201" t="s">
        <v>407</v>
      </c>
      <c r="B146" s="206">
        <v>102.75</v>
      </c>
      <c r="C146" s="204">
        <f>VLOOKUP(Table2[[#This Row],[land]],calc!$L$13:$N$237,3,FALSE)</f>
        <v>146</v>
      </c>
      <c r="D146" s="204">
        <v>142</v>
      </c>
      <c r="E146" s="204">
        <f>+Table2[[#This Row],[nr]]-Table2[[#This Row],[oplopend]]</f>
        <v>4</v>
      </c>
      <c r="F146" s="207">
        <f>ROUND(Table2[[#This Row],[tarief]],0)</f>
        <v>103</v>
      </c>
    </row>
    <row r="147" spans="1:6">
      <c r="A147" s="201" t="s">
        <v>408</v>
      </c>
      <c r="B147" s="206">
        <v>95.25</v>
      </c>
      <c r="C147" s="204">
        <f>VLOOKUP(Table2[[#This Row],[land]],calc!$L$13:$N$237,3,FALSE)</f>
        <v>147</v>
      </c>
      <c r="D147" s="204">
        <v>146</v>
      </c>
      <c r="E147" s="204">
        <f>+Table2[[#This Row],[nr]]-Table2[[#This Row],[oplopend]]</f>
        <v>1</v>
      </c>
      <c r="F147" s="207">
        <f>ROUND(Table2[[#This Row],[tarief]],0)</f>
        <v>95</v>
      </c>
    </row>
    <row r="148" spans="1:6">
      <c r="A148" s="201" t="s">
        <v>409</v>
      </c>
      <c r="B148" s="206">
        <v>96.75</v>
      </c>
      <c r="C148" s="204">
        <f>VLOOKUP(Table2[[#This Row],[land]],calc!$L$13:$N$237,3,FALSE)</f>
        <v>148</v>
      </c>
      <c r="D148" s="204">
        <v>147</v>
      </c>
      <c r="E148" s="204">
        <f>+Table2[[#This Row],[nr]]-Table2[[#This Row],[oplopend]]</f>
        <v>1</v>
      </c>
      <c r="F148" s="207">
        <f>ROUND(Table2[[#This Row],[tarief]],0)</f>
        <v>97</v>
      </c>
    </row>
    <row r="149" spans="1:6">
      <c r="A149" s="201" t="s">
        <v>410</v>
      </c>
      <c r="B149" s="206">
        <v>65.783150000000006</v>
      </c>
      <c r="C149" s="204">
        <f>VLOOKUP(Table2[[#This Row],[land]],calc!$L$13:$N$237,3,FALSE)</f>
        <v>149</v>
      </c>
      <c r="D149" s="204">
        <v>145</v>
      </c>
      <c r="E149" s="204">
        <f>+Table2[[#This Row],[nr]]-Table2[[#This Row],[oplopend]]</f>
        <v>4</v>
      </c>
      <c r="F149" s="207">
        <f>ROUND(Table2[[#This Row],[tarief]],0)</f>
        <v>66</v>
      </c>
    </row>
    <row r="150" spans="1:6">
      <c r="A150" s="201" t="s">
        <v>411</v>
      </c>
      <c r="B150" s="206">
        <v>72.753550000000004</v>
      </c>
      <c r="C150" s="204">
        <f>VLOOKUP(Table2[[#This Row],[land]],calc!$L$13:$N$237,3,FALSE)</f>
        <v>150</v>
      </c>
      <c r="D150" s="204">
        <v>148</v>
      </c>
      <c r="E150" s="204">
        <f>+Table2[[#This Row],[nr]]-Table2[[#This Row],[oplopend]]</f>
        <v>2</v>
      </c>
      <c r="F150" s="207">
        <f>ROUND(Table2[[#This Row],[tarief]],0)</f>
        <v>73</v>
      </c>
    </row>
    <row r="151" spans="1:6">
      <c r="A151" s="201" t="s">
        <v>412</v>
      </c>
      <c r="B151" s="206">
        <v>59.25</v>
      </c>
      <c r="C151" s="204">
        <f>VLOOKUP(Table2[[#This Row],[land]],calc!$L$13:$N$237,3,FALSE)</f>
        <v>151</v>
      </c>
      <c r="D151" s="204">
        <v>149</v>
      </c>
      <c r="E151" s="204">
        <f>+Table2[[#This Row],[nr]]-Table2[[#This Row],[oplopend]]</f>
        <v>2</v>
      </c>
      <c r="F151" s="207">
        <f>ROUND(Table2[[#This Row],[tarief]],0)</f>
        <v>59</v>
      </c>
    </row>
    <row r="152" spans="1:6">
      <c r="A152" s="201" t="s">
        <v>413</v>
      </c>
      <c r="B152" s="206">
        <v>60.75</v>
      </c>
      <c r="C152" s="204">
        <f>VLOOKUP(Table2[[#This Row],[land]],calc!$L$13:$N$237,3,FALSE)</f>
        <v>152</v>
      </c>
      <c r="D152" s="204">
        <v>150</v>
      </c>
      <c r="E152" s="204">
        <f>+Table2[[#This Row],[nr]]-Table2[[#This Row],[oplopend]]</f>
        <v>2</v>
      </c>
      <c r="F152" s="207">
        <f>ROUND(Table2[[#This Row],[tarief]],0)</f>
        <v>61</v>
      </c>
    </row>
    <row r="153" spans="1:6">
      <c r="A153" s="201" t="s">
        <v>414</v>
      </c>
      <c r="B153" s="206">
        <v>53.25</v>
      </c>
      <c r="C153" s="204">
        <f>VLOOKUP(Table2[[#This Row],[land]],calc!$L$13:$N$237,3,FALSE)</f>
        <v>153</v>
      </c>
      <c r="D153" s="204">
        <v>119</v>
      </c>
      <c r="E153" s="204">
        <f>+Table2[[#This Row],[nr]]-Table2[[#This Row],[oplopend]]</f>
        <v>34</v>
      </c>
      <c r="F153" s="207">
        <f>ROUND(Table2[[#This Row],[tarief]],0)</f>
        <v>53</v>
      </c>
    </row>
    <row r="154" spans="1:6">
      <c r="A154" s="201" t="s">
        <v>415</v>
      </c>
      <c r="B154" s="206">
        <v>79.5</v>
      </c>
      <c r="C154" s="204">
        <f>VLOOKUP(Table2[[#This Row],[land]],calc!$L$13:$N$237,3,FALSE)</f>
        <v>154</v>
      </c>
      <c r="D154" s="204">
        <v>151</v>
      </c>
      <c r="E154" s="204">
        <f>+Table2[[#This Row],[nr]]-Table2[[#This Row],[oplopend]]</f>
        <v>3</v>
      </c>
      <c r="F154" s="207">
        <f>ROUND(Table2[[#This Row],[tarief]],0)</f>
        <v>80</v>
      </c>
    </row>
    <row r="155" spans="1:6">
      <c r="A155" s="201" t="s">
        <v>416</v>
      </c>
      <c r="B155" s="206">
        <v>110</v>
      </c>
      <c r="C155" s="204">
        <f>VLOOKUP(Table2[[#This Row],[land]],calc!$L$13:$N$237,3,FALSE)</f>
        <v>155</v>
      </c>
      <c r="D155" s="204">
        <v>152</v>
      </c>
      <c r="E155" s="204">
        <f>+Table2[[#This Row],[nr]]-Table2[[#This Row],[oplopend]]</f>
        <v>3</v>
      </c>
      <c r="F155" s="207">
        <f>ROUND(Table2[[#This Row],[tarief]],0)</f>
        <v>110</v>
      </c>
    </row>
    <row r="156" spans="1:6">
      <c r="A156" s="201" t="s">
        <v>417</v>
      </c>
      <c r="B156" s="206">
        <v>82.5</v>
      </c>
      <c r="C156" s="204">
        <f>VLOOKUP(Table2[[#This Row],[land]],calc!$L$13:$N$237,3,FALSE)</f>
        <v>156</v>
      </c>
      <c r="D156" s="204">
        <v>156</v>
      </c>
      <c r="E156" s="204">
        <f>+Table2[[#This Row],[nr]]-Table2[[#This Row],[oplopend]]</f>
        <v>0</v>
      </c>
      <c r="F156" s="207">
        <f>ROUND(Table2[[#This Row],[tarief]],0)</f>
        <v>83</v>
      </c>
    </row>
    <row r="157" spans="1:6">
      <c r="A157" s="201" t="s">
        <v>418</v>
      </c>
      <c r="B157" s="206">
        <v>47.921500000000002</v>
      </c>
      <c r="C157" s="204">
        <f>VLOOKUP(Table2[[#This Row],[land]],calc!$L$13:$N$237,3,FALSE)</f>
        <v>157</v>
      </c>
      <c r="D157" s="204">
        <v>158</v>
      </c>
      <c r="E157" s="204">
        <f>+Table2[[#This Row],[nr]]-Table2[[#This Row],[oplopend]]</f>
        <v>-1</v>
      </c>
      <c r="F157" s="207">
        <f>ROUND(Table2[[#This Row],[tarief]],0)</f>
        <v>48</v>
      </c>
    </row>
    <row r="158" spans="1:6">
      <c r="A158" s="201" t="s">
        <v>419</v>
      </c>
      <c r="B158" s="206">
        <v>77.25</v>
      </c>
      <c r="C158" s="204">
        <f>VLOOKUP(Table2[[#This Row],[land]],calc!$L$13:$N$237,3,FALSE)</f>
        <v>158</v>
      </c>
      <c r="D158" s="204">
        <v>159</v>
      </c>
      <c r="E158" s="204">
        <f>+Table2[[#This Row],[nr]]-Table2[[#This Row],[oplopend]]</f>
        <v>-1</v>
      </c>
      <c r="F158" s="207">
        <f>ROUND(Table2[[#This Row],[tarief]],0)</f>
        <v>77</v>
      </c>
    </row>
    <row r="159" spans="1:6">
      <c r="A159" s="201" t="s">
        <v>420</v>
      </c>
      <c r="B159" s="206">
        <v>89.743899999999996</v>
      </c>
      <c r="C159" s="204">
        <f>VLOOKUP(Table2[[#This Row],[land]],calc!$L$13:$N$237,3,FALSE)</f>
        <v>159</v>
      </c>
      <c r="D159" s="204">
        <v>160</v>
      </c>
      <c r="E159" s="204">
        <f>+Table2[[#This Row],[nr]]-Table2[[#This Row],[oplopend]]</f>
        <v>-1</v>
      </c>
      <c r="F159" s="207">
        <f>ROUND(Table2[[#This Row],[tarief]],0)</f>
        <v>90</v>
      </c>
    </row>
    <row r="160" spans="1:6">
      <c r="A160" s="201" t="s">
        <v>421</v>
      </c>
      <c r="B160" s="206">
        <v>98.25</v>
      </c>
      <c r="C160" s="204">
        <f>VLOOKUP(Table2[[#This Row],[land]],calc!$L$13:$N$237,3,FALSE)</f>
        <v>160</v>
      </c>
      <c r="D160" s="204">
        <v>161</v>
      </c>
      <c r="E160" s="204">
        <f>+Table2[[#This Row],[nr]]-Table2[[#This Row],[oplopend]]</f>
        <v>-1</v>
      </c>
      <c r="F160" s="207">
        <f>ROUND(Table2[[#This Row],[tarief]],0)</f>
        <v>98</v>
      </c>
    </row>
    <row r="161" spans="1:6">
      <c r="A161" s="201" t="s">
        <v>422</v>
      </c>
      <c r="B161" s="206">
        <v>67.5</v>
      </c>
      <c r="C161" s="204">
        <f>VLOOKUP(Table2[[#This Row],[land]],calc!$L$13:$N$237,3,FALSE)</f>
        <v>161</v>
      </c>
      <c r="D161" s="204">
        <v>162</v>
      </c>
      <c r="E161" s="204">
        <f>+Table2[[#This Row],[nr]]-Table2[[#This Row],[oplopend]]</f>
        <v>-1</v>
      </c>
      <c r="F161" s="207">
        <f>ROUND(Table2[[#This Row],[tarief]],0)</f>
        <v>68</v>
      </c>
    </row>
    <row r="162" spans="1:6">
      <c r="A162" s="201" t="s">
        <v>423</v>
      </c>
      <c r="B162" s="206">
        <v>93.75</v>
      </c>
      <c r="C162" s="204">
        <f>VLOOKUP(Table2[[#This Row],[land]],calc!$L$13:$N$237,3,FALSE)</f>
        <v>162</v>
      </c>
      <c r="D162" s="204">
        <v>163</v>
      </c>
      <c r="E162" s="204">
        <f>+Table2[[#This Row],[nr]]-Table2[[#This Row],[oplopend]]</f>
        <v>-1</v>
      </c>
      <c r="F162" s="207">
        <f>ROUND(Table2[[#This Row],[tarief]],0)</f>
        <v>94</v>
      </c>
    </row>
    <row r="163" spans="1:6">
      <c r="A163" s="201" t="s">
        <v>424</v>
      </c>
      <c r="B163" s="206">
        <v>99.32820000000001</v>
      </c>
      <c r="C163" s="204">
        <f>VLOOKUP(Table2[[#This Row],[land]],calc!$L$13:$N$237,3,FALSE)</f>
        <v>163</v>
      </c>
      <c r="D163" s="204">
        <v>62</v>
      </c>
      <c r="E163" s="204">
        <f>+Table2[[#This Row],[nr]]-Table2[[#This Row],[oplopend]]</f>
        <v>101</v>
      </c>
      <c r="F163" s="207">
        <f>ROUND(Table2[[#This Row],[tarief]],0)</f>
        <v>99</v>
      </c>
    </row>
    <row r="164" spans="1:6">
      <c r="A164" s="201" t="s">
        <v>425</v>
      </c>
      <c r="B164" s="206">
        <v>71.25</v>
      </c>
      <c r="C164" s="204">
        <f>VLOOKUP(Table2[[#This Row],[land]],calc!$L$13:$N$237,3,FALSE)</f>
        <v>164</v>
      </c>
      <c r="D164" s="204">
        <v>164</v>
      </c>
      <c r="E164" s="204">
        <f>+Table2[[#This Row],[nr]]-Table2[[#This Row],[oplopend]]</f>
        <v>0</v>
      </c>
      <c r="F164" s="207">
        <f>ROUND(Table2[[#This Row],[tarief]],0)</f>
        <v>71</v>
      </c>
    </row>
    <row r="165" spans="1:6">
      <c r="A165" s="201" t="s">
        <v>426</v>
      </c>
      <c r="B165" s="206">
        <v>71.25</v>
      </c>
      <c r="C165" s="204">
        <f>VLOOKUP(Table2[[#This Row],[land]],calc!$L$13:$N$237,3,FALSE)</f>
        <v>165</v>
      </c>
      <c r="D165" s="204">
        <v>165</v>
      </c>
      <c r="E165" s="204">
        <f>+Table2[[#This Row],[nr]]-Table2[[#This Row],[oplopend]]</f>
        <v>0</v>
      </c>
      <c r="F165" s="207">
        <f>ROUND(Table2[[#This Row],[tarief]],0)</f>
        <v>71</v>
      </c>
    </row>
    <row r="166" spans="1:6">
      <c r="A166" s="201" t="s">
        <v>427</v>
      </c>
      <c r="B166" s="206">
        <v>78.75</v>
      </c>
      <c r="C166" s="204">
        <f>VLOOKUP(Table2[[#This Row],[land]],calc!$L$13:$N$237,3,FALSE)</f>
        <v>166</v>
      </c>
      <c r="D166" s="204">
        <v>166</v>
      </c>
      <c r="E166" s="204">
        <f>+Table2[[#This Row],[nr]]-Table2[[#This Row],[oplopend]]</f>
        <v>0</v>
      </c>
      <c r="F166" s="207">
        <f>ROUND(Table2[[#This Row],[tarief]],0)</f>
        <v>79</v>
      </c>
    </row>
    <row r="167" spans="1:6">
      <c r="A167" s="201" t="s">
        <v>428</v>
      </c>
      <c r="B167" s="206">
        <v>110</v>
      </c>
      <c r="C167" s="204">
        <f>VLOOKUP(Table2[[#This Row],[land]],calc!$L$13:$N$237,3,FALSE)</f>
        <v>167</v>
      </c>
      <c r="D167" s="204">
        <v>167</v>
      </c>
      <c r="E167" s="204">
        <f>+Table2[[#This Row],[nr]]-Table2[[#This Row],[oplopend]]</f>
        <v>0</v>
      </c>
      <c r="F167" s="207">
        <f>ROUND(Table2[[#This Row],[tarief]],0)</f>
        <v>110</v>
      </c>
    </row>
    <row r="168" spans="1:6">
      <c r="A168" s="201" t="s">
        <v>429</v>
      </c>
      <c r="B168" s="206">
        <v>93.75</v>
      </c>
      <c r="C168" s="204">
        <f>VLOOKUP(Table2[[#This Row],[land]],calc!$L$13:$N$237,3,FALSE)</f>
        <v>168</v>
      </c>
      <c r="D168" s="204">
        <v>168</v>
      </c>
      <c r="E168" s="204">
        <f>+Table2[[#This Row],[nr]]-Table2[[#This Row],[oplopend]]</f>
        <v>0</v>
      </c>
      <c r="F168" s="207">
        <f>ROUND(Table2[[#This Row],[tarief]],0)</f>
        <v>94</v>
      </c>
    </row>
    <row r="169" spans="1:6">
      <c r="A169" s="201" t="s">
        <v>430</v>
      </c>
      <c r="B169" s="206">
        <v>66</v>
      </c>
      <c r="C169" s="204">
        <f>VLOOKUP(Table2[[#This Row],[land]],calc!$L$13:$N$237,3,FALSE)</f>
        <v>169</v>
      </c>
      <c r="D169" s="204">
        <v>169</v>
      </c>
      <c r="E169" s="204">
        <f>+Table2[[#This Row],[nr]]-Table2[[#This Row],[oplopend]]</f>
        <v>0</v>
      </c>
      <c r="F169" s="207">
        <f>ROUND(Table2[[#This Row],[tarief]],0)</f>
        <v>66</v>
      </c>
    </row>
    <row r="170" spans="1:6">
      <c r="A170" s="201" t="s">
        <v>431</v>
      </c>
      <c r="B170" s="206">
        <v>86.25</v>
      </c>
      <c r="C170" s="204">
        <f>VLOOKUP(Table2[[#This Row],[land]],calc!$L$13:$N$237,3,FALSE)</f>
        <v>170</v>
      </c>
      <c r="D170" s="204">
        <v>170</v>
      </c>
      <c r="E170" s="204">
        <f>+Table2[[#This Row],[nr]]-Table2[[#This Row],[oplopend]]</f>
        <v>0</v>
      </c>
      <c r="F170" s="207">
        <f>ROUND(Table2[[#This Row],[tarief]],0)</f>
        <v>86</v>
      </c>
    </row>
    <row r="171" spans="1:6">
      <c r="A171" s="201" t="s">
        <v>432</v>
      </c>
      <c r="B171" s="206">
        <v>80.595250000000007</v>
      </c>
      <c r="C171" s="204">
        <f>VLOOKUP(Table2[[#This Row],[land]],calc!$L$13:$N$237,3,FALSE)</f>
        <v>171</v>
      </c>
      <c r="D171" s="204">
        <v>171</v>
      </c>
      <c r="E171" s="204">
        <f>+Table2[[#This Row],[nr]]-Table2[[#This Row],[oplopend]]</f>
        <v>0</v>
      </c>
      <c r="F171" s="207">
        <f>ROUND(Table2[[#This Row],[tarief]],0)</f>
        <v>81</v>
      </c>
    </row>
    <row r="172" spans="1:6">
      <c r="A172" s="201" t="s">
        <v>435</v>
      </c>
      <c r="B172" s="206">
        <v>91.5</v>
      </c>
      <c r="C172" s="204">
        <f>VLOOKUP(Table2[[#This Row],[land]],calc!$L$13:$N$237,3,FALSE)</f>
        <v>172</v>
      </c>
      <c r="D172" s="204">
        <v>172</v>
      </c>
      <c r="E172" s="204">
        <f>+Table2[[#This Row],[nr]]-Table2[[#This Row],[oplopend]]</f>
        <v>0</v>
      </c>
      <c r="F172" s="207">
        <f>ROUND(Table2[[#This Row],[tarief]],0)</f>
        <v>92</v>
      </c>
    </row>
    <row r="173" spans="1:6">
      <c r="A173" s="201" t="s">
        <v>436</v>
      </c>
      <c r="B173" s="206">
        <v>110</v>
      </c>
      <c r="C173" s="204">
        <f>VLOOKUP(Table2[[#This Row],[land]],calc!$L$13:$N$237,3,FALSE)</f>
        <v>173</v>
      </c>
      <c r="D173" s="204">
        <v>173</v>
      </c>
      <c r="E173" s="204">
        <f>+Table2[[#This Row],[nr]]-Table2[[#This Row],[oplopend]]</f>
        <v>0</v>
      </c>
      <c r="F173" s="207">
        <f>ROUND(Table2[[#This Row],[tarief]],0)</f>
        <v>110</v>
      </c>
    </row>
    <row r="174" spans="1:6">
      <c r="A174" s="201" t="s">
        <v>437</v>
      </c>
      <c r="B174" s="206">
        <v>82.5</v>
      </c>
      <c r="C174" s="204">
        <f>VLOOKUP(Table2[[#This Row],[land]],calc!$L$13:$N$237,3,FALSE)</f>
        <v>174</v>
      </c>
      <c r="D174" s="204">
        <v>174</v>
      </c>
      <c r="E174" s="204">
        <f>+Table2[[#This Row],[nr]]-Table2[[#This Row],[oplopend]]</f>
        <v>0</v>
      </c>
      <c r="F174" s="207">
        <f>ROUND(Table2[[#This Row],[tarief]],0)</f>
        <v>83</v>
      </c>
    </row>
    <row r="175" spans="1:6">
      <c r="A175" s="201" t="s">
        <v>433</v>
      </c>
      <c r="B175" s="206">
        <v>60</v>
      </c>
      <c r="C175" s="204">
        <f>VLOOKUP(Table2[[#This Row],[land]],calc!$L$13:$N$237,3,FALSE)</f>
        <v>175</v>
      </c>
      <c r="D175" s="204">
        <v>176</v>
      </c>
      <c r="E175" s="204">
        <f>+Table2[[#This Row],[nr]]-Table2[[#This Row],[oplopend]]</f>
        <v>-1</v>
      </c>
      <c r="F175" s="207">
        <f>ROUND(Table2[[#This Row],[tarief]],0)</f>
        <v>60</v>
      </c>
    </row>
    <row r="176" spans="1:6">
      <c r="A176" s="201" t="s">
        <v>434</v>
      </c>
      <c r="B176" s="206">
        <v>87</v>
      </c>
      <c r="C176" s="204">
        <f>VLOOKUP(Table2[[#This Row],[land]],calc!$L$13:$N$237,3,FALSE)</f>
        <v>176</v>
      </c>
      <c r="D176" s="204">
        <v>177</v>
      </c>
      <c r="E176" s="204">
        <f>+Table2[[#This Row],[nr]]-Table2[[#This Row],[oplopend]]</f>
        <v>-1</v>
      </c>
      <c r="F176" s="207">
        <f>ROUND(Table2[[#This Row],[tarief]],0)</f>
        <v>87</v>
      </c>
    </row>
    <row r="177" spans="1:6">
      <c r="A177" s="201" t="s">
        <v>438</v>
      </c>
      <c r="B177" s="206">
        <v>76.238749999999996</v>
      </c>
      <c r="C177" s="204">
        <f>VLOOKUP(Table2[[#This Row],[land]],calc!$L$13:$N$237,3,FALSE)</f>
        <v>177</v>
      </c>
      <c r="D177" s="204">
        <v>178</v>
      </c>
      <c r="E177" s="204">
        <f>+Table2[[#This Row],[nr]]-Table2[[#This Row],[oplopend]]</f>
        <v>-1</v>
      </c>
      <c r="F177" s="207">
        <f>ROUND(Table2[[#This Row],[tarief]],0)</f>
        <v>76</v>
      </c>
    </row>
    <row r="178" spans="1:6">
      <c r="A178" s="201" t="s">
        <v>439</v>
      </c>
      <c r="B178" s="206">
        <v>98.25</v>
      </c>
      <c r="C178" s="204">
        <f>VLOOKUP(Table2[[#This Row],[land]],calc!$L$13:$N$237,3,FALSE)</f>
        <v>178</v>
      </c>
      <c r="D178" s="204">
        <v>179</v>
      </c>
      <c r="E178" s="204">
        <f>+Table2[[#This Row],[nr]]-Table2[[#This Row],[oplopend]]</f>
        <v>-1</v>
      </c>
      <c r="F178" s="207">
        <f>ROUND(Table2[[#This Row],[tarief]],0)</f>
        <v>98</v>
      </c>
    </row>
    <row r="179" spans="1:6">
      <c r="A179" s="201" t="s">
        <v>441</v>
      </c>
      <c r="B179" s="206">
        <v>86.25</v>
      </c>
      <c r="C179" s="204">
        <f>VLOOKUP(Table2[[#This Row],[land]],calc!$L$13:$N$237,3,FALSE)</f>
        <v>179</v>
      </c>
      <c r="D179" s="204">
        <v>180</v>
      </c>
      <c r="E179" s="204">
        <f>+Table2[[#This Row],[nr]]-Table2[[#This Row],[oplopend]]</f>
        <v>-1</v>
      </c>
      <c r="F179" s="207">
        <f>ROUND(Table2[[#This Row],[tarief]],0)</f>
        <v>86</v>
      </c>
    </row>
    <row r="180" spans="1:6">
      <c r="A180" s="201" t="s">
        <v>442</v>
      </c>
      <c r="B180" s="206">
        <v>67.5</v>
      </c>
      <c r="C180" s="204">
        <f>VLOOKUP(Table2[[#This Row],[land]],calc!$L$13:$N$237,3,FALSE)</f>
        <v>180</v>
      </c>
      <c r="D180" s="204">
        <v>181</v>
      </c>
      <c r="E180" s="204">
        <f>+Table2[[#This Row],[nr]]-Table2[[#This Row],[oplopend]]</f>
        <v>-1</v>
      </c>
      <c r="F180" s="207">
        <f>ROUND(Table2[[#This Row],[tarief]],0)</f>
        <v>68</v>
      </c>
    </row>
    <row r="181" spans="1:6">
      <c r="A181" s="201" t="s">
        <v>443</v>
      </c>
      <c r="B181" s="206">
        <v>94.5</v>
      </c>
      <c r="C181" s="204">
        <f>VLOOKUP(Table2[[#This Row],[land]],calc!$L$13:$N$237,3,FALSE)</f>
        <v>181</v>
      </c>
      <c r="D181" s="204">
        <v>182</v>
      </c>
      <c r="E181" s="204">
        <f>+Table2[[#This Row],[nr]]-Table2[[#This Row],[oplopend]]</f>
        <v>-1</v>
      </c>
      <c r="F181" s="207">
        <f>ROUND(Table2[[#This Row],[tarief]],0)</f>
        <v>95</v>
      </c>
    </row>
    <row r="182" spans="1:6">
      <c r="A182" s="201" t="s">
        <v>444</v>
      </c>
      <c r="B182" s="206">
        <v>88.5</v>
      </c>
      <c r="C182" s="204">
        <f>VLOOKUP(Table2[[#This Row],[land]],calc!$L$13:$N$237,3,FALSE)</f>
        <v>182</v>
      </c>
      <c r="D182" s="204">
        <v>183</v>
      </c>
      <c r="E182" s="204">
        <f>+Table2[[#This Row],[nr]]-Table2[[#This Row],[oplopend]]</f>
        <v>-1</v>
      </c>
      <c r="F182" s="207">
        <f>ROUND(Table2[[#This Row],[tarief]],0)</f>
        <v>89</v>
      </c>
    </row>
    <row r="183" spans="1:6">
      <c r="A183" s="201" t="s">
        <v>445</v>
      </c>
      <c r="B183" s="206">
        <v>110</v>
      </c>
      <c r="C183" s="204">
        <f>VLOOKUP(Table2[[#This Row],[land]],calc!$L$13:$N$237,3,FALSE)</f>
        <v>183</v>
      </c>
      <c r="D183" s="204">
        <v>184</v>
      </c>
      <c r="E183" s="204">
        <f>+Table2[[#This Row],[nr]]-Table2[[#This Row],[oplopend]]</f>
        <v>-1</v>
      </c>
      <c r="F183" s="207">
        <f>ROUND(Table2[[#This Row],[tarief]],0)</f>
        <v>110</v>
      </c>
    </row>
    <row r="184" spans="1:6">
      <c r="A184" s="201" t="s">
        <v>440</v>
      </c>
      <c r="B184" s="206">
        <v>102.8134</v>
      </c>
      <c r="C184" s="204">
        <f>VLOOKUP(Table2[[#This Row],[land]],calc!$L$13:$N$237,3,FALSE)</f>
        <v>184</v>
      </c>
      <c r="D184" s="204">
        <v>227</v>
      </c>
      <c r="E184" s="204">
        <f>+Table2[[#This Row],[nr]]-Table2[[#This Row],[oplopend]]</f>
        <v>-43</v>
      </c>
      <c r="F184" s="207">
        <f>ROUND(Table2[[#This Row],[tarief]],0)</f>
        <v>103</v>
      </c>
    </row>
    <row r="185" spans="1:6">
      <c r="A185" s="201" t="s">
        <v>446</v>
      </c>
      <c r="B185" s="206">
        <v>78</v>
      </c>
      <c r="C185" s="204">
        <f>VLOOKUP(Table2[[#This Row],[land]],calc!$L$13:$N$237,3,FALSE)</f>
        <v>185</v>
      </c>
      <c r="D185" s="204">
        <v>185</v>
      </c>
      <c r="E185" s="204">
        <f>+Table2[[#This Row],[nr]]-Table2[[#This Row],[oplopend]]</f>
        <v>0</v>
      </c>
      <c r="F185" s="207">
        <f>ROUND(Table2[[#This Row],[tarief]],0)</f>
        <v>78</v>
      </c>
    </row>
    <row r="186" spans="1:6">
      <c r="A186" s="201" t="s">
        <v>447</v>
      </c>
      <c r="B186" s="206">
        <v>81</v>
      </c>
      <c r="C186" s="204">
        <f>VLOOKUP(Table2[[#This Row],[land]],calc!$L$13:$N$237,3,FALSE)</f>
        <v>186</v>
      </c>
      <c r="D186" s="204">
        <v>186</v>
      </c>
      <c r="E186" s="204">
        <f>+Table2[[#This Row],[nr]]-Table2[[#This Row],[oplopend]]</f>
        <v>0</v>
      </c>
      <c r="F186" s="207">
        <f>ROUND(Table2[[#This Row],[tarief]],0)</f>
        <v>81</v>
      </c>
    </row>
    <row r="187" spans="1:6">
      <c r="A187" s="201" t="s">
        <v>448</v>
      </c>
      <c r="B187" s="206">
        <v>105</v>
      </c>
      <c r="C187" s="204">
        <f>VLOOKUP(Table2[[#This Row],[land]],calc!$L$13:$N$237,3,FALSE)</f>
        <v>187</v>
      </c>
      <c r="D187" s="204">
        <v>175</v>
      </c>
      <c r="E187" s="204">
        <f>+Table2[[#This Row],[nr]]-Table2[[#This Row],[oplopend]]</f>
        <v>12</v>
      </c>
      <c r="F187" s="207">
        <f>ROUND(Table2[[#This Row],[tarief]],0)</f>
        <v>105</v>
      </c>
    </row>
    <row r="188" spans="1:6">
      <c r="A188" s="201" t="s">
        <v>449</v>
      </c>
      <c r="B188" s="206">
        <v>24.832050000000002</v>
      </c>
      <c r="C188" s="204">
        <f>VLOOKUP(Table2[[#This Row],[land]],calc!$L$13:$N$237,3,FALSE)</f>
        <v>188</v>
      </c>
      <c r="D188" s="204">
        <v>188</v>
      </c>
      <c r="E188" s="204">
        <f>+Table2[[#This Row],[nr]]-Table2[[#This Row],[oplopend]]</f>
        <v>0</v>
      </c>
      <c r="F188" s="207">
        <f>ROUND(Table2[[#This Row],[tarief]],0)</f>
        <v>25</v>
      </c>
    </row>
    <row r="189" spans="1:6">
      <c r="A189" s="201" t="s">
        <v>450</v>
      </c>
      <c r="B189" s="206">
        <v>56.25</v>
      </c>
      <c r="C189" s="204">
        <f>VLOOKUP(Table2[[#This Row],[land]],calc!$L$13:$N$237,3,FALSE)</f>
        <v>189</v>
      </c>
      <c r="D189" s="204">
        <v>220</v>
      </c>
      <c r="E189" s="204">
        <f>+Table2[[#This Row],[nr]]-Table2[[#This Row],[oplopend]]</f>
        <v>-31</v>
      </c>
      <c r="F189" s="207">
        <f>ROUND(Table2[[#This Row],[tarief]],0)</f>
        <v>56</v>
      </c>
    </row>
    <row r="190" spans="1:6">
      <c r="A190" s="201" t="s">
        <v>451</v>
      </c>
      <c r="B190" s="206">
        <v>72</v>
      </c>
      <c r="C190" s="204">
        <f>VLOOKUP(Table2[[#This Row],[land]],calc!$L$13:$N$237,3,FALSE)</f>
        <v>190</v>
      </c>
      <c r="D190" s="204">
        <v>221</v>
      </c>
      <c r="E190" s="204">
        <f>+Table2[[#This Row],[nr]]-Table2[[#This Row],[oplopend]]</f>
        <v>-31</v>
      </c>
      <c r="F190" s="207">
        <f>ROUND(Table2[[#This Row],[tarief]],0)</f>
        <v>72</v>
      </c>
    </row>
    <row r="191" spans="1:6">
      <c r="A191" s="201" t="s">
        <v>452</v>
      </c>
      <c r="B191" s="206">
        <v>75.75</v>
      </c>
      <c r="C191" s="204">
        <f>VLOOKUP(Table2[[#This Row],[land]],calc!$L$13:$N$237,3,FALSE)</f>
        <v>191</v>
      </c>
      <c r="D191" s="204">
        <v>189</v>
      </c>
      <c r="E191" s="204">
        <f>+Table2[[#This Row],[nr]]-Table2[[#This Row],[oplopend]]</f>
        <v>2</v>
      </c>
      <c r="F191" s="207">
        <f>ROUND(Table2[[#This Row],[tarief]],0)</f>
        <v>76</v>
      </c>
    </row>
    <row r="192" spans="1:6">
      <c r="A192" s="201" t="s">
        <v>453</v>
      </c>
      <c r="B192" s="206">
        <v>62.29795</v>
      </c>
      <c r="C192" s="204">
        <f>VLOOKUP(Table2[[#This Row],[land]],calc!$L$13:$N$237,3,FALSE)</f>
        <v>192</v>
      </c>
      <c r="D192" s="204">
        <v>190</v>
      </c>
      <c r="E192" s="204">
        <f>+Table2[[#This Row],[nr]]-Table2[[#This Row],[oplopend]]</f>
        <v>2</v>
      </c>
      <c r="F192" s="207">
        <f>ROUND(Table2[[#This Row],[tarief]],0)</f>
        <v>62</v>
      </c>
    </row>
    <row r="193" spans="1:6">
      <c r="A193" s="201" t="s">
        <v>454</v>
      </c>
      <c r="B193" s="206">
        <v>88.5</v>
      </c>
      <c r="C193" s="204">
        <f>VLOOKUP(Table2[[#This Row],[land]],calc!$L$13:$N$237,3,FALSE)</f>
        <v>193</v>
      </c>
      <c r="D193" s="204">
        <v>187</v>
      </c>
      <c r="E193" s="204">
        <f>+Table2[[#This Row],[nr]]-Table2[[#This Row],[oplopend]]</f>
        <v>6</v>
      </c>
      <c r="F193" s="207">
        <f>ROUND(Table2[[#This Row],[tarief]],0)</f>
        <v>89</v>
      </c>
    </row>
    <row r="194" spans="1:6">
      <c r="A194" s="201" t="s">
        <v>455</v>
      </c>
      <c r="B194" s="206">
        <v>54.75</v>
      </c>
      <c r="C194" s="204">
        <f>VLOOKUP(Table2[[#This Row],[land]],calc!$L$13:$N$237,3,FALSE)</f>
        <v>194</v>
      </c>
      <c r="D194" s="204">
        <v>191</v>
      </c>
      <c r="E194" s="204">
        <f>+Table2[[#This Row],[nr]]-Table2[[#This Row],[oplopend]]</f>
        <v>3</v>
      </c>
      <c r="F194" s="207">
        <f>ROUND(Table2[[#This Row],[tarief]],0)</f>
        <v>55</v>
      </c>
    </row>
    <row r="195" spans="1:6">
      <c r="A195" s="201" t="s">
        <v>456</v>
      </c>
      <c r="B195" s="206">
        <v>101.25</v>
      </c>
      <c r="C195" s="204">
        <f>VLOOKUP(Table2[[#This Row],[land]],calc!$L$13:$N$237,3,FALSE)</f>
        <v>195</v>
      </c>
      <c r="D195" s="204">
        <v>222</v>
      </c>
      <c r="E195" s="204">
        <f>+Table2[[#This Row],[nr]]-Table2[[#This Row],[oplopend]]</f>
        <v>-27</v>
      </c>
      <c r="F195" s="207">
        <f>ROUND(Table2[[#This Row],[tarief]],0)</f>
        <v>101</v>
      </c>
    </row>
    <row r="196" spans="1:6">
      <c r="A196" s="201" t="s">
        <v>457</v>
      </c>
      <c r="B196" s="206">
        <v>110</v>
      </c>
      <c r="C196" s="204">
        <f>VLOOKUP(Table2[[#This Row],[land]],calc!$L$13:$N$237,3,FALSE)</f>
        <v>196</v>
      </c>
      <c r="D196" s="204">
        <v>223</v>
      </c>
      <c r="E196" s="204">
        <f>+Table2[[#This Row],[nr]]-Table2[[#This Row],[oplopend]]</f>
        <v>-27</v>
      </c>
      <c r="F196" s="207">
        <f>ROUND(Table2[[#This Row],[tarief]],0)</f>
        <v>110</v>
      </c>
    </row>
    <row r="197" spans="1:6">
      <c r="A197" s="201" t="s">
        <v>458</v>
      </c>
      <c r="B197" s="206">
        <v>66.75</v>
      </c>
      <c r="C197" s="204">
        <f>VLOOKUP(Table2[[#This Row],[land]],calc!$L$13:$N$237,3,FALSE)</f>
        <v>197</v>
      </c>
      <c r="D197" s="204">
        <v>193</v>
      </c>
      <c r="E197" s="204">
        <f>+Table2[[#This Row],[nr]]-Table2[[#This Row],[oplopend]]</f>
        <v>4</v>
      </c>
      <c r="F197" s="207">
        <f>ROUND(Table2[[#This Row],[tarief]],0)</f>
        <v>67</v>
      </c>
    </row>
    <row r="198" spans="1:6">
      <c r="A198" s="201" t="s">
        <v>459</v>
      </c>
      <c r="B198" s="206">
        <v>77.25</v>
      </c>
      <c r="C198" s="204">
        <f>VLOOKUP(Table2[[#This Row],[land]],calc!$L$13:$N$237,3,FALSE)</f>
        <v>198</v>
      </c>
      <c r="D198" s="204">
        <v>195</v>
      </c>
      <c r="E198" s="204">
        <f>+Table2[[#This Row],[nr]]-Table2[[#This Row],[oplopend]]</f>
        <v>3</v>
      </c>
      <c r="F198" s="207">
        <f>ROUND(Table2[[#This Row],[tarief]],0)</f>
        <v>77</v>
      </c>
    </row>
    <row r="199" spans="1:6">
      <c r="A199" s="201" t="s">
        <v>460</v>
      </c>
      <c r="B199" s="206">
        <v>61.426650000000002</v>
      </c>
      <c r="C199" s="204">
        <f>VLOOKUP(Table2[[#This Row],[land]],calc!$L$13:$N$237,3,FALSE)</f>
        <v>199</v>
      </c>
      <c r="D199" s="204">
        <v>194</v>
      </c>
      <c r="E199" s="204">
        <f>+Table2[[#This Row],[nr]]-Table2[[#This Row],[oplopend]]</f>
        <v>5</v>
      </c>
      <c r="F199" s="207">
        <f>ROUND(Table2[[#This Row],[tarief]],0)</f>
        <v>61</v>
      </c>
    </row>
    <row r="200" spans="1:6">
      <c r="A200" s="201" t="s">
        <v>461</v>
      </c>
      <c r="B200" s="206">
        <v>74.931799999999996</v>
      </c>
      <c r="C200" s="204">
        <f>VLOOKUP(Table2[[#This Row],[land]],calc!$L$13:$N$237,3,FALSE)</f>
        <v>200</v>
      </c>
      <c r="D200" s="204">
        <v>196</v>
      </c>
      <c r="E200" s="204">
        <f>+Table2[[#This Row],[nr]]-Table2[[#This Row],[oplopend]]</f>
        <v>4</v>
      </c>
      <c r="F200" s="207">
        <f>ROUND(Table2[[#This Row],[tarief]],0)</f>
        <v>75</v>
      </c>
    </row>
    <row r="201" spans="1:6">
      <c r="A201" s="201" t="s">
        <v>462</v>
      </c>
      <c r="B201" s="206">
        <v>73.5</v>
      </c>
      <c r="C201" s="204">
        <f>VLOOKUP(Table2[[#This Row],[land]],calc!$L$13:$N$237,3,FALSE)</f>
        <v>201</v>
      </c>
      <c r="D201" s="204">
        <v>197</v>
      </c>
      <c r="E201" s="204">
        <f>+Table2[[#This Row],[nr]]-Table2[[#This Row],[oplopend]]</f>
        <v>4</v>
      </c>
      <c r="F201" s="207">
        <f>ROUND(Table2[[#This Row],[tarief]],0)</f>
        <v>74</v>
      </c>
    </row>
    <row r="202" spans="1:6">
      <c r="A202" s="201" t="s">
        <v>463</v>
      </c>
      <c r="B202" s="206">
        <v>63.169250000000005</v>
      </c>
      <c r="C202" s="204">
        <f>VLOOKUP(Table2[[#This Row],[land]],calc!$L$13:$N$237,3,FALSE)</f>
        <v>202</v>
      </c>
      <c r="D202" s="204">
        <v>198</v>
      </c>
      <c r="E202" s="204">
        <f>+Table2[[#This Row],[nr]]-Table2[[#This Row],[oplopend]]</f>
        <v>4</v>
      </c>
      <c r="F202" s="207">
        <f>ROUND(Table2[[#This Row],[tarief]],0)</f>
        <v>63</v>
      </c>
    </row>
    <row r="203" spans="1:6">
      <c r="A203" s="201" t="s">
        <v>464</v>
      </c>
      <c r="B203" s="206">
        <v>97.5</v>
      </c>
      <c r="C203" s="204">
        <f>VLOOKUP(Table2[[#This Row],[land]],calc!$L$13:$N$237,3,FALSE)</f>
        <v>203</v>
      </c>
      <c r="D203" s="204">
        <v>199</v>
      </c>
      <c r="E203" s="204">
        <f>+Table2[[#This Row],[nr]]-Table2[[#This Row],[oplopend]]</f>
        <v>4</v>
      </c>
      <c r="F203" s="207">
        <f>ROUND(Table2[[#This Row],[tarief]],0)</f>
        <v>98</v>
      </c>
    </row>
    <row r="204" spans="1:6">
      <c r="A204" s="201" t="s">
        <v>465</v>
      </c>
      <c r="B204" s="206">
        <v>59.248400000000004</v>
      </c>
      <c r="C204" s="204">
        <f>VLOOKUP(Table2[[#This Row],[land]],calc!$L$13:$N$237,3,FALSE)</f>
        <v>204</v>
      </c>
      <c r="D204" s="204">
        <v>200</v>
      </c>
      <c r="E204" s="204">
        <f>+Table2[[#This Row],[nr]]-Table2[[#This Row],[oplopend]]</f>
        <v>4</v>
      </c>
      <c r="F204" s="207">
        <f>ROUND(Table2[[#This Row],[tarief]],0)</f>
        <v>59</v>
      </c>
    </row>
    <row r="205" spans="1:6">
      <c r="A205" s="201" t="s">
        <v>466</v>
      </c>
      <c r="B205" s="206">
        <v>100.5</v>
      </c>
      <c r="C205" s="204">
        <f>VLOOKUP(Table2[[#This Row],[land]],calc!$L$13:$N$237,3,FALSE)</f>
        <v>205</v>
      </c>
      <c r="D205" s="204">
        <v>201</v>
      </c>
      <c r="E205" s="204">
        <f>+Table2[[#This Row],[nr]]-Table2[[#This Row],[oplopend]]</f>
        <v>4</v>
      </c>
      <c r="F205" s="207">
        <f>ROUND(Table2[[#This Row],[tarief]],0)</f>
        <v>101</v>
      </c>
    </row>
    <row r="206" spans="1:6">
      <c r="A206" s="201" t="s">
        <v>467</v>
      </c>
      <c r="B206" s="206">
        <v>62.29795</v>
      </c>
      <c r="C206" s="204">
        <f>VLOOKUP(Table2[[#This Row],[land]],calc!$L$13:$N$237,3,FALSE)</f>
        <v>206</v>
      </c>
      <c r="D206" s="204">
        <v>204</v>
      </c>
      <c r="E206" s="204">
        <f>+Table2[[#This Row],[nr]]-Table2[[#This Row],[oplopend]]</f>
        <v>2</v>
      </c>
      <c r="F206" s="207">
        <f>ROUND(Table2[[#This Row],[tarief]],0)</f>
        <v>62</v>
      </c>
    </row>
    <row r="207" spans="1:6">
      <c r="A207" s="201" t="s">
        <v>468</v>
      </c>
      <c r="B207" s="206">
        <v>49.5</v>
      </c>
      <c r="C207" s="204">
        <f>VLOOKUP(Table2[[#This Row],[land]],calc!$L$13:$N$237,3,FALSE)</f>
        <v>207</v>
      </c>
      <c r="D207" s="204">
        <v>205</v>
      </c>
      <c r="E207" s="204">
        <f>+Table2[[#This Row],[nr]]-Table2[[#This Row],[oplopend]]</f>
        <v>2</v>
      </c>
      <c r="F207" s="207">
        <f>ROUND(Table2[[#This Row],[tarief]],0)</f>
        <v>50</v>
      </c>
    </row>
    <row r="208" spans="1:6">
      <c r="A208" s="201" t="s">
        <v>469</v>
      </c>
      <c r="B208" s="206">
        <v>110</v>
      </c>
      <c r="C208" s="204">
        <f>VLOOKUP(Table2[[#This Row],[land]],calc!$L$13:$N$237,3,FALSE)</f>
        <v>208</v>
      </c>
      <c r="D208" s="204">
        <v>206</v>
      </c>
      <c r="E208" s="204">
        <f>+Table2[[#This Row],[nr]]-Table2[[#This Row],[oplopend]]</f>
        <v>2</v>
      </c>
      <c r="F208" s="207">
        <f>ROUND(Table2[[#This Row],[tarief]],0)</f>
        <v>110</v>
      </c>
    </row>
    <row r="209" spans="1:6">
      <c r="A209" s="201" t="s">
        <v>470</v>
      </c>
      <c r="B209" s="206">
        <v>95.25</v>
      </c>
      <c r="C209" s="204">
        <f>VLOOKUP(Table2[[#This Row],[land]],calc!$L$13:$N$237,3,FALSE)</f>
        <v>209</v>
      </c>
      <c r="D209" s="204">
        <v>207</v>
      </c>
      <c r="E209" s="204">
        <f>+Table2[[#This Row],[nr]]-Table2[[#This Row],[oplopend]]</f>
        <v>2</v>
      </c>
      <c r="F209" s="207">
        <f>ROUND(Table2[[#This Row],[tarief]],0)</f>
        <v>95</v>
      </c>
    </row>
    <row r="210" spans="1:6">
      <c r="A210" s="201" t="s">
        <v>471</v>
      </c>
      <c r="B210" s="206">
        <v>46.178899999999999</v>
      </c>
      <c r="C210" s="204">
        <f>VLOOKUP(Table2[[#This Row],[land]],calc!$L$13:$N$237,3,FALSE)</f>
        <v>210</v>
      </c>
      <c r="D210" s="204">
        <v>208</v>
      </c>
      <c r="E210" s="204">
        <f>+Table2[[#This Row],[nr]]-Table2[[#This Row],[oplopend]]</f>
        <v>2</v>
      </c>
      <c r="F210" s="207">
        <f>ROUND(Table2[[#This Row],[tarief]],0)</f>
        <v>46</v>
      </c>
    </row>
    <row r="211" spans="1:6">
      <c r="A211" s="201" t="s">
        <v>472</v>
      </c>
      <c r="B211" s="206">
        <v>71.882249999999999</v>
      </c>
      <c r="C211" s="204">
        <f>VLOOKUP(Table2[[#This Row],[land]],calc!$L$13:$N$237,3,FALSE)</f>
        <v>211</v>
      </c>
      <c r="D211" s="204">
        <v>153</v>
      </c>
      <c r="E211" s="204">
        <f>+Table2[[#This Row],[nr]]-Table2[[#This Row],[oplopend]]</f>
        <v>58</v>
      </c>
      <c r="F211" s="207">
        <f>ROUND(Table2[[#This Row],[tarief]],0)</f>
        <v>72</v>
      </c>
    </row>
    <row r="212" spans="1:6">
      <c r="A212" s="201" t="s">
        <v>473</v>
      </c>
      <c r="B212" s="206">
        <v>80.25</v>
      </c>
      <c r="C212" s="204">
        <f>VLOOKUP(Table2[[#This Row],[land]],calc!$L$13:$N$237,3,FALSE)</f>
        <v>212</v>
      </c>
      <c r="D212" s="204">
        <v>154</v>
      </c>
      <c r="E212" s="204">
        <f>+Table2[[#This Row],[nr]]-Table2[[#This Row],[oplopend]]</f>
        <v>58</v>
      </c>
      <c r="F212" s="207">
        <f>ROUND(Table2[[#This Row],[tarief]],0)</f>
        <v>80</v>
      </c>
    </row>
    <row r="213" spans="1:6">
      <c r="A213" s="201" t="s">
        <v>474</v>
      </c>
      <c r="B213" s="206">
        <v>105.75</v>
      </c>
      <c r="C213" s="204">
        <f>VLOOKUP(Table2[[#This Row],[land]],calc!$L$13:$N$237,3,FALSE)</f>
        <v>213</v>
      </c>
      <c r="D213" s="204">
        <v>213</v>
      </c>
      <c r="E213" s="204">
        <f>+Table2[[#This Row],[nr]]-Table2[[#This Row],[oplopend]]</f>
        <v>0</v>
      </c>
      <c r="F213" s="207">
        <f>ROUND(Table2[[#This Row],[tarief]],0)</f>
        <v>106</v>
      </c>
    </row>
    <row r="214" spans="1:6">
      <c r="A214" s="201" t="s">
        <v>475</v>
      </c>
      <c r="B214" s="206">
        <v>110</v>
      </c>
      <c r="C214" s="204">
        <f>VLOOKUP(Table2[[#This Row],[land]],calc!$L$13:$N$237,3,FALSE)</f>
        <v>214</v>
      </c>
      <c r="D214" s="204">
        <v>212</v>
      </c>
      <c r="E214" s="204">
        <f>+Table2[[#This Row],[nr]]-Table2[[#This Row],[oplopend]]</f>
        <v>2</v>
      </c>
      <c r="F214" s="207">
        <f>ROUND(Table2[[#This Row],[tarief]],0)</f>
        <v>110</v>
      </c>
    </row>
    <row r="215" spans="1:6">
      <c r="A215" s="201" t="s">
        <v>476</v>
      </c>
      <c r="B215" s="206">
        <v>109.5</v>
      </c>
      <c r="C215" s="204">
        <f>VLOOKUP(Table2[[#This Row],[land]],calc!$L$13:$N$237,3,FALSE)</f>
        <v>215</v>
      </c>
      <c r="D215" s="204">
        <v>214</v>
      </c>
      <c r="E215" s="204">
        <f>+Table2[[#This Row],[nr]]-Table2[[#This Row],[oplopend]]</f>
        <v>1</v>
      </c>
      <c r="F215" s="207">
        <f>ROUND(Table2[[#This Row],[tarief]],0)</f>
        <v>110</v>
      </c>
    </row>
    <row r="216" spans="1:6">
      <c r="A216" s="201" t="s">
        <v>477</v>
      </c>
      <c r="B216" s="206">
        <v>67.525750000000002</v>
      </c>
      <c r="C216" s="204">
        <f>VLOOKUP(Table2[[#This Row],[land]],calc!$L$13:$N$237,3,FALSE)</f>
        <v>216</v>
      </c>
      <c r="D216" s="204">
        <v>209</v>
      </c>
      <c r="E216" s="204">
        <f>+Table2[[#This Row],[nr]]-Table2[[#This Row],[oplopend]]</f>
        <v>7</v>
      </c>
      <c r="F216" s="207">
        <f>ROUND(Table2[[#This Row],[tarief]],0)</f>
        <v>68</v>
      </c>
    </row>
    <row r="217" spans="1:6">
      <c r="A217" s="201" t="s">
        <v>478</v>
      </c>
      <c r="B217" s="206">
        <v>70.5</v>
      </c>
      <c r="C217" s="204">
        <f>VLOOKUP(Table2[[#This Row],[land]],calc!$L$13:$N$237,3,FALSE)</f>
        <v>217</v>
      </c>
      <c r="D217" s="204">
        <v>155</v>
      </c>
      <c r="E217" s="204">
        <f>+Table2[[#This Row],[nr]]-Table2[[#This Row],[oplopend]]</f>
        <v>62</v>
      </c>
      <c r="F217" s="207">
        <f>ROUND(Table2[[#This Row],[tarief]],0)</f>
        <v>71</v>
      </c>
    </row>
    <row r="218" spans="1:6">
      <c r="A218" s="201" t="s">
        <v>479</v>
      </c>
      <c r="B218" s="206">
        <v>88.5</v>
      </c>
      <c r="C218" s="204">
        <f>VLOOKUP(Table2[[#This Row],[land]],calc!$L$13:$N$237,3,FALSE)</f>
        <v>218</v>
      </c>
      <c r="D218" s="204">
        <v>210</v>
      </c>
      <c r="E218" s="204">
        <f>+Table2[[#This Row],[nr]]-Table2[[#This Row],[oplopend]]</f>
        <v>8</v>
      </c>
      <c r="F218" s="207">
        <f>ROUND(Table2[[#This Row],[tarief]],0)</f>
        <v>89</v>
      </c>
    </row>
    <row r="219" spans="1:6">
      <c r="A219" s="201" t="s">
        <v>480</v>
      </c>
      <c r="B219" s="206">
        <v>95.25</v>
      </c>
      <c r="C219" s="204">
        <f>VLOOKUP(Table2[[#This Row],[land]],calc!$L$13:$N$237,3,FALSE)</f>
        <v>219</v>
      </c>
      <c r="D219" s="204">
        <v>211</v>
      </c>
      <c r="E219" s="204">
        <f>+Table2[[#This Row],[nr]]-Table2[[#This Row],[oplopend]]</f>
        <v>8</v>
      </c>
      <c r="F219" s="207">
        <f>ROUND(Table2[[#This Row],[tarief]],0)</f>
        <v>95</v>
      </c>
    </row>
    <row r="220" spans="1:6">
      <c r="A220" s="201" t="s">
        <v>481</v>
      </c>
      <c r="B220" s="206">
        <v>60.991</v>
      </c>
      <c r="C220" s="204">
        <f>VLOOKUP(Table2[[#This Row],[land]],calc!$L$13:$N$237,3,FALSE)</f>
        <v>220</v>
      </c>
      <c r="D220" s="204">
        <v>215</v>
      </c>
      <c r="E220" s="204">
        <f>+Table2[[#This Row],[nr]]-Table2[[#This Row],[oplopend]]</f>
        <v>5</v>
      </c>
      <c r="F220" s="207">
        <f>ROUND(Table2[[#This Row],[tarief]],0)</f>
        <v>61</v>
      </c>
    </row>
    <row r="221" spans="1:6">
      <c r="A221" s="201" t="s">
        <v>482</v>
      </c>
      <c r="B221" s="206">
        <v>93</v>
      </c>
      <c r="C221" s="204">
        <f>VLOOKUP(Table2[[#This Row],[land]],calc!$L$13:$N$237,3,FALSE)</f>
        <v>221</v>
      </c>
      <c r="D221" s="204">
        <v>5</v>
      </c>
      <c r="E221" s="204">
        <f>+Table2[[#This Row],[nr]]-Table2[[#This Row],[oplopend]]</f>
        <v>216</v>
      </c>
      <c r="F221" s="207">
        <f>ROUND(Table2[[#This Row],[tarief]],0)</f>
        <v>93</v>
      </c>
    </row>
    <row r="222" spans="1:6">
      <c r="A222" s="201" t="s">
        <v>483</v>
      </c>
      <c r="B222" s="206">
        <v>74.25</v>
      </c>
      <c r="C222" s="204">
        <f>VLOOKUP(Table2[[#This Row],[land]],calc!$L$13:$N$237,3,FALSE)</f>
        <v>222</v>
      </c>
      <c r="D222" s="204">
        <v>216</v>
      </c>
      <c r="E222" s="204">
        <f>+Table2[[#This Row],[nr]]-Table2[[#This Row],[oplopend]]</f>
        <v>6</v>
      </c>
      <c r="F222" s="207">
        <f>ROUND(Table2[[#This Row],[tarief]],0)</f>
        <v>74</v>
      </c>
    </row>
    <row r="223" spans="1:6">
      <c r="A223" s="201" t="s">
        <v>484</v>
      </c>
      <c r="B223" s="206">
        <v>92.793450000000007</v>
      </c>
      <c r="C223" s="204">
        <f>VLOOKUP(Table2[[#This Row],[land]],calc!$L$13:$N$237,3,FALSE)</f>
        <v>223</v>
      </c>
      <c r="D223" s="204">
        <v>217</v>
      </c>
      <c r="E223" s="204">
        <f>+Table2[[#This Row],[nr]]-Table2[[#This Row],[oplopend]]</f>
        <v>6</v>
      </c>
      <c r="F223" s="207">
        <f>ROUND(Table2[[#This Row],[tarief]],0)</f>
        <v>93</v>
      </c>
    </row>
    <row r="224" spans="1:6">
      <c r="A224" s="201" t="s">
        <v>485</v>
      </c>
      <c r="B224" s="206">
        <v>60</v>
      </c>
      <c r="C224" s="204">
        <f>VLOOKUP(Table2[[#This Row],[land]],calc!$L$13:$N$237,3,FALSE)</f>
        <v>224</v>
      </c>
      <c r="D224" s="204">
        <v>96</v>
      </c>
      <c r="E224" s="204">
        <f>+Table2[[#This Row],[nr]]-Table2[[#This Row],[oplopend]]</f>
        <v>128</v>
      </c>
      <c r="F224" s="207">
        <f>ROUND(Table2[[#This Row],[tarief]],0)</f>
        <v>60</v>
      </c>
    </row>
    <row r="225" spans="1:6">
      <c r="A225" s="201" t="s">
        <v>486</v>
      </c>
      <c r="B225" s="206">
        <v>76.5</v>
      </c>
      <c r="C225" s="204">
        <f>VLOOKUP(Table2[[#This Row],[land]],calc!$L$13:$N$237,3,FALSE)</f>
        <v>225</v>
      </c>
      <c r="D225" s="204">
        <v>218</v>
      </c>
      <c r="E225" s="204">
        <f>+Table2[[#This Row],[nr]]-Table2[[#This Row],[oplopend]]</f>
        <v>7</v>
      </c>
      <c r="F225" s="207">
        <f>ROUND(Table2[[#This Row],[tarief]],0)</f>
        <v>77</v>
      </c>
    </row>
    <row r="226" spans="1:6">
      <c r="A226" s="201" t="s">
        <v>487</v>
      </c>
      <c r="B226" s="206">
        <v>70.5</v>
      </c>
      <c r="C226" s="204">
        <f>VLOOKUP(Table2[[#This Row],[land]],calc!$L$13:$N$237,3,FALSE)</f>
        <v>226</v>
      </c>
      <c r="D226" s="204">
        <v>219</v>
      </c>
      <c r="E226" s="204">
        <f>+Table2[[#This Row],[nr]]-Table2[[#This Row],[oplopend]]</f>
        <v>7</v>
      </c>
      <c r="F226" s="207">
        <f>ROUND(Table2[[#This Row],[tarief]],0)</f>
        <v>71</v>
      </c>
    </row>
    <row r="227" spans="1:6">
      <c r="A227" s="201"/>
      <c r="B227" s="206">
        <f>SUBTOTAL(109,Table2[tarief])</f>
        <v>18156.595200000003</v>
      </c>
      <c r="F227" s="207">
        <f>SUBTOTAL(109,Table2[afgerond])</f>
        <v>18177</v>
      </c>
    </row>
  </sheetData>
  <sheetProtection algorithmName="SHA-512" hashValue="s8VhdHgTRiSnqrD489K4+ktxjH2Nc2pktXxD4R9ZNu0hNhkCXm7nEGWh4zUwTYhCiuqZ0KrNw90jFem9JlCQlw==" saltValue="7Nb182iMUms/+W4WG6Vt7Q==" spinCount="100000" sheet="1" objects="1" scenarios="1"/>
  <pageMargins left="0.7" right="0.7" top="0.75" bottom="0.75" header="0.3" footer="0.3"/>
  <pageSetup paperSize="9" orientation="portrait" horizontalDpi="300" verticalDpi="300" r:id="rId1"/>
  <headerFooter>
    <oddHeader>&amp;C&amp;Z&amp;F</oddHeader>
    <oddFooter>&amp;C&amp;P/&amp;N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4" tint="0.79998168889431442"/>
    <pageSetUpPr autoPageBreaks="0"/>
  </sheetPr>
  <dimension ref="A1:M44"/>
  <sheetViews>
    <sheetView showGridLines="0" showRowColHeaders="0" zoomScaleNormal="100" workbookViewId="0"/>
  </sheetViews>
  <sheetFormatPr defaultColWidth="5.7109375" defaultRowHeight="15.95" customHeight="1"/>
  <cols>
    <col min="1" max="1" width="5.7109375" style="16" customWidth="1"/>
    <col min="2" max="2" width="48.42578125" style="16" customWidth="1"/>
    <col min="3" max="3" width="19.5703125" style="16" customWidth="1"/>
    <col min="4" max="5" width="22.140625" style="16" customWidth="1"/>
    <col min="6" max="6" width="5.7109375" style="16"/>
    <col min="7" max="9" width="5.7109375" style="16" customWidth="1"/>
    <col min="10" max="12" width="5.7109375" style="16"/>
    <col min="13" max="14" width="10.85546875" style="16" bestFit="1" customWidth="1"/>
    <col min="15" max="16384" width="5.7109375" style="16"/>
  </cols>
  <sheetData>
    <row r="1" spans="2:13" customFormat="1" ht="15.95" customHeight="1" thickBot="1">
      <c r="G1" s="2"/>
      <c r="H1" s="6"/>
      <c r="I1" s="7"/>
      <c r="J1" s="8"/>
    </row>
    <row r="2" spans="2:13" ht="30" customHeight="1" thickBot="1">
      <c r="B2" s="236" t="s">
        <v>519</v>
      </c>
      <c r="C2" s="236"/>
      <c r="D2" s="236"/>
      <c r="E2" s="236"/>
      <c r="F2" s="5"/>
      <c r="G2" s="20" t="s">
        <v>181</v>
      </c>
      <c r="H2" s="49"/>
      <c r="I2" s="23" t="s">
        <v>183</v>
      </c>
      <c r="J2" s="23" t="s">
        <v>184</v>
      </c>
    </row>
    <row r="3" spans="2:13" ht="15.95" customHeight="1">
      <c r="G3" s="97"/>
      <c r="H3" s="97"/>
      <c r="I3" s="97"/>
      <c r="J3" s="98"/>
      <c r="M3" s="31"/>
    </row>
    <row r="4" spans="2:13" ht="15.95" customHeight="1">
      <c r="B4" s="239" t="s">
        <v>731</v>
      </c>
      <c r="C4" s="239"/>
      <c r="D4" s="239"/>
      <c r="E4" s="239"/>
      <c r="G4" s="100"/>
      <c r="H4" s="100"/>
      <c r="I4" s="100"/>
      <c r="J4" s="96"/>
    </row>
    <row r="5" spans="2:13" ht="15.95" customHeight="1">
      <c r="G5" s="100"/>
      <c r="H5" s="100"/>
      <c r="I5" s="100"/>
      <c r="J5" s="96"/>
    </row>
    <row r="6" spans="2:13" ht="18" customHeight="1">
      <c r="B6" s="109" t="s">
        <v>520</v>
      </c>
      <c r="C6" s="110"/>
      <c r="E6" s="223">
        <f ca="1">TODAY()</f>
        <v>46092</v>
      </c>
      <c r="G6" s="99"/>
      <c r="H6" s="100"/>
      <c r="I6" s="100"/>
      <c r="J6" s="96"/>
    </row>
    <row r="7" spans="2:13" ht="18" customHeight="1">
      <c r="B7" s="110"/>
      <c r="C7" s="110"/>
      <c r="D7" s="110"/>
      <c r="E7" s="110"/>
      <c r="G7" s="100"/>
      <c r="H7" s="100"/>
      <c r="I7" s="100"/>
      <c r="J7" s="96"/>
    </row>
    <row r="8" spans="2:13" ht="27" customHeight="1">
      <c r="B8" s="17"/>
      <c r="C8" s="110"/>
      <c r="D8" s="18"/>
      <c r="E8" s="18"/>
      <c r="G8" s="187"/>
      <c r="H8" s="187"/>
      <c r="I8" s="187" t="b">
        <v>1</v>
      </c>
      <c r="J8" s="96"/>
    </row>
    <row r="9" spans="2:13" ht="18" customHeight="1">
      <c r="B9" s="101" t="s">
        <v>188</v>
      </c>
      <c r="C9" s="110"/>
      <c r="D9" s="94"/>
      <c r="E9" s="93">
        <f ca="1">+E6+G9</f>
        <v>46092</v>
      </c>
      <c r="G9" s="189">
        <v>0</v>
      </c>
      <c r="H9" s="187">
        <f>+calc!D2</f>
        <v>5</v>
      </c>
      <c r="I9" s="189" t="b">
        <v>0</v>
      </c>
      <c r="J9" s="222">
        <f ca="1">IF(E6&lt;DATE(2025,8,1),3,4)</f>
        <v>4</v>
      </c>
    </row>
    <row r="10" spans="2:13" ht="18" customHeight="1">
      <c r="B10" s="101" t="s">
        <v>189</v>
      </c>
      <c r="C10" s="110"/>
      <c r="D10" s="94"/>
      <c r="E10" s="93">
        <f ca="1">+E9+IF(AND(I10=TRUE,H10&gt;1),G10,0)</f>
        <v>46092</v>
      </c>
      <c r="G10" s="189">
        <v>0</v>
      </c>
      <c r="H10" s="187">
        <f>+calc!D3</f>
        <v>10</v>
      </c>
      <c r="I10" s="189" t="b">
        <v>0</v>
      </c>
      <c r="J10" s="222">
        <f ca="1">IF(E9&lt;DATE(2025,8,1),3,4)</f>
        <v>4</v>
      </c>
    </row>
    <row r="11" spans="2:13" ht="18" customHeight="1">
      <c r="B11" s="101" t="s">
        <v>190</v>
      </c>
      <c r="C11" s="110"/>
      <c r="D11" s="94"/>
      <c r="E11" s="93">
        <f ca="1">+E10+IF(AND(I11=TRUE,H11&gt;1),G11,0)</f>
        <v>46092</v>
      </c>
      <c r="G11" s="189">
        <v>0</v>
      </c>
      <c r="H11" s="187">
        <f>+calc!D4</f>
        <v>15</v>
      </c>
      <c r="I11" s="189" t="b">
        <v>0</v>
      </c>
      <c r="J11" s="222">
        <f ca="1">IF(E10&lt;DATE(2025,8,1),3,4)</f>
        <v>4</v>
      </c>
    </row>
    <row r="12" spans="2:13" ht="18" customHeight="1">
      <c r="B12" s="101" t="s">
        <v>191</v>
      </c>
      <c r="C12" s="110"/>
      <c r="D12" s="94"/>
      <c r="E12" s="93">
        <f ca="1">+E11+IF(AND(I12=TRUE,H12&gt;1),G12,0)</f>
        <v>46092</v>
      </c>
      <c r="G12" s="189">
        <v>0</v>
      </c>
      <c r="H12" s="187">
        <f>+calc!D5</f>
        <v>20</v>
      </c>
      <c r="I12" s="189" t="b">
        <v>0</v>
      </c>
      <c r="J12" s="222">
        <f ca="1">IF(E11&lt;DATE(2025,8,1),3,4)</f>
        <v>4</v>
      </c>
    </row>
    <row r="13" spans="2:13" ht="15.95" customHeight="1">
      <c r="G13" s="100"/>
      <c r="H13" s="100"/>
      <c r="I13" s="100"/>
      <c r="J13" s="96"/>
    </row>
    <row r="14" spans="2:13" ht="15.95" customHeight="1">
      <c r="E14" s="130"/>
      <c r="G14" s="100"/>
      <c r="H14" s="100"/>
      <c r="I14" s="100"/>
      <c r="J14" s="96"/>
    </row>
    <row r="15" spans="2:13" ht="15.95" customHeight="1">
      <c r="B15" s="109" t="s">
        <v>509</v>
      </c>
      <c r="C15" s="111" t="s">
        <v>195</v>
      </c>
      <c r="D15" s="111" t="s">
        <v>196</v>
      </c>
      <c r="E15" s="111" t="s">
        <v>197</v>
      </c>
      <c r="G15" s="96"/>
      <c r="H15" s="96"/>
      <c r="I15" s="96"/>
      <c r="J15" s="96"/>
    </row>
    <row r="16" spans="2:13" ht="15.95" customHeight="1">
      <c r="B16" s="112" t="str">
        <f>IF(H9=1,"","Forfait voor "&amp;VLOOKUP(H9,calc!$B$12:$E$237,2)&amp;"")</f>
        <v>Forfait voor American Samoa</v>
      </c>
      <c r="C16" s="113">
        <f ca="1">IF(D16=0,0,I9*(G9+1))</f>
        <v>0</v>
      </c>
      <c r="D16" s="114">
        <f ca="1">VLOOKUP(H9,calc!$B$12:$E$237,J9)*I9</f>
        <v>0</v>
      </c>
      <c r="E16" s="114">
        <f ca="1">+C16*D16</f>
        <v>0</v>
      </c>
      <c r="G16" s="96"/>
      <c r="H16" s="96"/>
      <c r="I16" s="96"/>
      <c r="J16" s="96"/>
    </row>
    <row r="17" spans="2:13" ht="15.95" customHeight="1">
      <c r="B17" s="112" t="str">
        <f>IF(H10=1,"","Forfait voor "&amp;VLOOKUP(H10,calc!$B$12:$E$237,2)&amp;"")</f>
        <v>Forfait voor Argentina</v>
      </c>
      <c r="C17" s="113">
        <f ca="1">MAX(0,I10*(E10-E9))</f>
        <v>0</v>
      </c>
      <c r="D17" s="114">
        <f ca="1">VLOOKUP(H10,calc!$B$12:$E$237,J10)*I10</f>
        <v>0</v>
      </c>
      <c r="E17" s="114">
        <f ca="1">+C17*D17</f>
        <v>0</v>
      </c>
      <c r="G17" s="96"/>
      <c r="H17" s="96"/>
      <c r="I17" s="96"/>
      <c r="J17" s="96"/>
    </row>
    <row r="18" spans="2:13" ht="15.95" customHeight="1">
      <c r="B18" s="112" t="str">
        <f>IF(H11=1,"","Forfait voor "&amp;VLOOKUP(H11,calc!$B$12:$E$237,2)&amp;"")</f>
        <v>Forfait voor Azerbaijan</v>
      </c>
      <c r="C18" s="113">
        <f ca="1">MAX(0,I11*(E11-E10))</f>
        <v>0</v>
      </c>
      <c r="D18" s="114">
        <f ca="1">VLOOKUP(H11,calc!$B$12:$E$237,J11)*I11</f>
        <v>0</v>
      </c>
      <c r="E18" s="114">
        <f ca="1">+C18*D18</f>
        <v>0</v>
      </c>
      <c r="G18" s="96"/>
      <c r="H18" s="96"/>
      <c r="I18" s="96"/>
      <c r="J18" s="96"/>
    </row>
    <row r="19" spans="2:13" ht="15.95" customHeight="1">
      <c r="B19" s="112" t="str">
        <f>IF(H12=1,"","Forfait voor "&amp;VLOOKUP(H12,calc!$B$12:$E$237,2)&amp;"")</f>
        <v>Forfait voor Belarus</v>
      </c>
      <c r="C19" s="113">
        <f ca="1">MAX(0,I12*(E12-E11))</f>
        <v>0</v>
      </c>
      <c r="D19" s="114">
        <f ca="1">VLOOKUP(H12,calc!$B$12:$E$237,J12)*I12</f>
        <v>0</v>
      </c>
      <c r="E19" s="114">
        <f ca="1">+C19*D19</f>
        <v>0</v>
      </c>
      <c r="G19" s="96"/>
      <c r="H19" s="96"/>
      <c r="I19" s="96"/>
      <c r="J19" s="96"/>
    </row>
    <row r="20" spans="2:13" ht="15.95" customHeight="1">
      <c r="B20" s="102" t="s">
        <v>182</v>
      </c>
      <c r="C20" s="103">
        <f ca="1">SUM(C16:C19)</f>
        <v>0</v>
      </c>
      <c r="D20" s="104"/>
      <c r="E20" s="104">
        <f ca="1">SUM(E16:E19)</f>
        <v>0</v>
      </c>
      <c r="G20" s="96"/>
      <c r="H20" s="96"/>
      <c r="I20" s="96"/>
      <c r="J20" s="96"/>
    </row>
    <row r="21" spans="2:13" ht="15.95" customHeight="1">
      <c r="C21" s="131"/>
      <c r="D21" s="131"/>
      <c r="G21" s="96"/>
      <c r="H21" s="96"/>
      <c r="I21" s="96"/>
      <c r="J21" s="96"/>
    </row>
    <row r="22" spans="2:13" ht="15.95" customHeight="1">
      <c r="C22" s="32"/>
      <c r="D22" s="32"/>
      <c r="E22" s="32"/>
      <c r="G22" s="96"/>
      <c r="H22" s="96"/>
      <c r="I22" s="96"/>
      <c r="J22" s="96"/>
    </row>
    <row r="23" spans="2:13" ht="15.95" customHeight="1">
      <c r="B23" s="128" t="s">
        <v>510</v>
      </c>
      <c r="C23" s="115"/>
      <c r="D23" s="111" t="s">
        <v>193</v>
      </c>
      <c r="E23" s="111" t="s">
        <v>194</v>
      </c>
      <c r="F23" s="116"/>
      <c r="G23" s="132" t="s">
        <v>199</v>
      </c>
      <c r="H23" s="96"/>
      <c r="I23" s="96"/>
      <c r="J23" s="96"/>
      <c r="M23" s="28"/>
    </row>
    <row r="24" spans="2:13" ht="15.95" customHeight="1">
      <c r="B24" s="117" t="str">
        <f>IF(H9=1,"","Aantal maaltijden in "&amp;VLOOKUP(H9,calc!$B$12:$E$237,2)&amp;"")</f>
        <v>Aantal maaltijden in American Samoa</v>
      </c>
      <c r="C24" s="118"/>
      <c r="D24" s="27"/>
      <c r="E24" s="27"/>
      <c r="G24" s="190">
        <f>D24*$D$28+E24*$E$28</f>
        <v>0</v>
      </c>
      <c r="H24" s="100"/>
      <c r="I24" s="96"/>
      <c r="J24" s="96"/>
    </row>
    <row r="25" spans="2:13" ht="15.95" customHeight="1">
      <c r="B25" s="117" t="str">
        <f>IF(H10=1,"","Aantal maaltijden in "&amp;VLOOKUP(H10,calc!$B$12:$E$237,2)&amp;"")</f>
        <v>Aantal maaltijden in Argentina</v>
      </c>
      <c r="C25" s="118"/>
      <c r="D25" s="27"/>
      <c r="E25" s="27"/>
      <c r="G25" s="190">
        <f>D25*$D$28+E25*$E$28</f>
        <v>0</v>
      </c>
      <c r="H25" s="100"/>
      <c r="I25" s="96"/>
      <c r="J25" s="96"/>
    </row>
    <row r="26" spans="2:13" ht="15.95" customHeight="1">
      <c r="B26" s="117" t="str">
        <f>IF(H11=1,"","Aantal maaltijden in "&amp;VLOOKUP(H11,calc!$B$12:$E$237,2)&amp;"")</f>
        <v>Aantal maaltijden in Azerbaijan</v>
      </c>
      <c r="C26" s="118"/>
      <c r="D26" s="27"/>
      <c r="E26" s="27"/>
      <c r="G26" s="190">
        <f>D26*$D$28+E26*$E$28</f>
        <v>0</v>
      </c>
      <c r="H26" s="100"/>
      <c r="I26" s="96"/>
      <c r="J26" s="96"/>
    </row>
    <row r="27" spans="2:13" ht="15.95" customHeight="1">
      <c r="B27" s="117" t="str">
        <f>IF(H12=1,"","Aantal maaltijden in "&amp;VLOOKUP(H12,calc!$B$12:$E$237,2)&amp;"")</f>
        <v>Aantal maaltijden in Belarus</v>
      </c>
      <c r="C27" s="118"/>
      <c r="D27" s="27"/>
      <c r="E27" s="27"/>
      <c r="G27" s="190">
        <f>D27*$D$28+E27*$E$28</f>
        <v>0</v>
      </c>
      <c r="H27" s="100"/>
      <c r="I27" s="96"/>
      <c r="J27" s="96"/>
    </row>
    <row r="28" spans="2:13" ht="15.95" customHeight="1">
      <c r="B28" s="237" t="s">
        <v>198</v>
      </c>
      <c r="C28" s="238"/>
      <c r="D28" s="105">
        <v>0.35</v>
      </c>
      <c r="E28" s="105">
        <v>0.45</v>
      </c>
      <c r="G28" s="100"/>
      <c r="H28" s="100"/>
      <c r="I28" s="96"/>
      <c r="J28" s="96"/>
    </row>
    <row r="29" spans="2:13" ht="15.95" customHeight="1">
      <c r="B29" s="117" t="str">
        <f>IF(H9=1,"","Correctie voor "&amp;VLOOKUP(H9,calc!$B$12:$E$237,2)&amp;"")</f>
        <v>Correctie voor American Samoa</v>
      </c>
      <c r="C29" s="118"/>
      <c r="D29" s="119">
        <f ca="1">-$D16*D24*D$28</f>
        <v>0</v>
      </c>
      <c r="E29" s="119">
        <f t="shared" ref="E29:E32" ca="1" si="0">-$D16*E24*E$28</f>
        <v>0</v>
      </c>
      <c r="G29" s="96"/>
      <c r="H29" s="96"/>
      <c r="I29" s="96"/>
      <c r="J29" s="96"/>
    </row>
    <row r="30" spans="2:13" ht="15.95" customHeight="1">
      <c r="B30" s="117" t="str">
        <f>IF(H10=1,"","Correctie voor "&amp;VLOOKUP(H10,calc!$B$12:$E$237,2)&amp;"")</f>
        <v>Correctie voor Argentina</v>
      </c>
      <c r="C30" s="118"/>
      <c r="D30" s="119">
        <f ca="1">-$D17*D25*D$28</f>
        <v>0</v>
      </c>
      <c r="E30" s="119">
        <f t="shared" ca="1" si="0"/>
        <v>0</v>
      </c>
      <c r="G30" s="96"/>
      <c r="H30" s="96"/>
      <c r="I30" s="96"/>
      <c r="J30" s="96"/>
    </row>
    <row r="31" spans="2:13" ht="15.95" customHeight="1">
      <c r="B31" s="117" t="str">
        <f>IF(H11=1,"","Correctie voor "&amp;VLOOKUP(H11,calc!$B$12:$E$237,2)&amp;"")</f>
        <v>Correctie voor Azerbaijan</v>
      </c>
      <c r="C31" s="118"/>
      <c r="D31" s="119">
        <f ca="1">-$D18*D26*D$28</f>
        <v>0</v>
      </c>
      <c r="E31" s="119">
        <f t="shared" ca="1" si="0"/>
        <v>0</v>
      </c>
      <c r="G31" s="96"/>
      <c r="H31" s="96"/>
      <c r="I31" s="96"/>
      <c r="J31" s="96"/>
    </row>
    <row r="32" spans="2:13" ht="15.95" customHeight="1">
      <c r="B32" s="117" t="str">
        <f>IF(H12=1,"","Correctie voor "&amp;VLOOKUP(H12,calc!$B$12:$E$237,2)&amp;"")</f>
        <v>Correctie voor Belarus</v>
      </c>
      <c r="C32" s="118"/>
      <c r="D32" s="119">
        <f ca="1">-$D19*D27*D$28</f>
        <v>0</v>
      </c>
      <c r="E32" s="119">
        <f t="shared" ca="1" si="0"/>
        <v>0</v>
      </c>
      <c r="G32" s="96"/>
      <c r="H32" s="96"/>
      <c r="I32" s="96"/>
      <c r="J32" s="96"/>
    </row>
    <row r="33" spans="1:10" ht="15.95" customHeight="1">
      <c r="B33" s="107" t="s">
        <v>192</v>
      </c>
      <c r="C33" s="106"/>
      <c r="D33" s="108">
        <f ca="1">SUM(D29:D32)</f>
        <v>0</v>
      </c>
      <c r="E33" s="108">
        <f ca="1">SUM(E29:E32)</f>
        <v>0</v>
      </c>
      <c r="G33" s="96"/>
      <c r="H33" s="96"/>
      <c r="I33" s="96"/>
      <c r="J33" s="96"/>
    </row>
    <row r="34" spans="1:10" ht="15.95" customHeight="1">
      <c r="D34" s="120"/>
      <c r="E34" s="120"/>
      <c r="G34" s="96"/>
      <c r="H34" s="96"/>
      <c r="I34" s="96"/>
      <c r="J34" s="96"/>
    </row>
    <row r="35" spans="1:10" ht="15.95" customHeight="1">
      <c r="D35" s="120"/>
      <c r="E35" s="120"/>
      <c r="G35" s="96"/>
      <c r="H35" s="96"/>
      <c r="I35" s="96"/>
      <c r="J35" s="96"/>
    </row>
    <row r="36" spans="1:10" ht="15.95" customHeight="1">
      <c r="B36" s="129" t="s">
        <v>512</v>
      </c>
      <c r="C36" s="115"/>
      <c r="D36" s="115"/>
      <c r="E36" s="111" t="s">
        <v>197</v>
      </c>
      <c r="G36" s="191" t="s">
        <v>511</v>
      </c>
      <c r="H36" s="121"/>
      <c r="I36" s="96"/>
      <c r="J36" s="96"/>
    </row>
    <row r="37" spans="1:10" ht="15.95" customHeight="1">
      <c r="B37" s="243" t="str">
        <f>IF(H9=1,"","Nettovergoeding voor "&amp;VLOOKUP(H9,calc!$B$12:$E$237,2)&amp;"")</f>
        <v>Nettovergoeding voor American Samoa</v>
      </c>
      <c r="C37" s="243"/>
      <c r="D37" s="243"/>
      <c r="E37" s="114">
        <f ca="1">+G37*D16</f>
        <v>0</v>
      </c>
      <c r="G37" s="192">
        <f ca="1">MAX(0,C16-G24)</f>
        <v>0</v>
      </c>
      <c r="H37" s="122"/>
      <c r="I37" s="96"/>
      <c r="J37" s="96"/>
    </row>
    <row r="38" spans="1:10" ht="15.95" customHeight="1">
      <c r="B38" s="243" t="str">
        <f>IF(H10=1,"","Nettovergoeding voor "&amp;VLOOKUP(H10,calc!$B$12:$E$237,2)&amp;"")</f>
        <v>Nettovergoeding voor Argentina</v>
      </c>
      <c r="C38" s="243"/>
      <c r="D38" s="243"/>
      <c r="E38" s="114">
        <f ca="1">+G38*D17</f>
        <v>0</v>
      </c>
      <c r="G38" s="192">
        <f ca="1">MAX(0,C17-G25)</f>
        <v>0</v>
      </c>
      <c r="H38" s="122"/>
      <c r="I38" s="96"/>
      <c r="J38" s="96"/>
    </row>
    <row r="39" spans="1:10" ht="15.95" customHeight="1">
      <c r="B39" s="243" t="str">
        <f>IF(H11=1,"","Nettovergoeding voor "&amp;VLOOKUP(H11,calc!$B$12:$E$237,2)&amp;"")</f>
        <v>Nettovergoeding voor Azerbaijan</v>
      </c>
      <c r="C39" s="243"/>
      <c r="D39" s="243"/>
      <c r="E39" s="114">
        <f ca="1">+G39*D18</f>
        <v>0</v>
      </c>
      <c r="G39" s="192">
        <f ca="1">MAX(0,C18-G26)</f>
        <v>0</v>
      </c>
      <c r="H39" s="122"/>
      <c r="I39" s="96"/>
      <c r="J39" s="96"/>
    </row>
    <row r="40" spans="1:10" ht="15.95" customHeight="1">
      <c r="B40" s="243" t="str">
        <f>IF(H12=1,"","Nettovergoeding voor "&amp;VLOOKUP(H12,calc!$B$12:$E$237,2)&amp;"")</f>
        <v>Nettovergoeding voor Belarus</v>
      </c>
      <c r="C40" s="243"/>
      <c r="D40" s="243"/>
      <c r="E40" s="114">
        <f ca="1">+G40*D19</f>
        <v>0</v>
      </c>
      <c r="G40" s="192">
        <f ca="1">MAX(0,C19-G27)</f>
        <v>0</v>
      </c>
      <c r="H40" s="122"/>
      <c r="I40" s="96"/>
      <c r="J40" s="96"/>
    </row>
    <row r="41" spans="1:10" ht="15.95" customHeight="1">
      <c r="B41" s="240" t="s">
        <v>182</v>
      </c>
      <c r="C41" s="241"/>
      <c r="D41" s="242"/>
      <c r="E41" s="104">
        <f ca="1">SUM(E37:E40)</f>
        <v>0</v>
      </c>
      <c r="G41" s="123"/>
      <c r="H41" s="124"/>
      <c r="I41" s="96"/>
      <c r="J41" s="96"/>
    </row>
    <row r="42" spans="1:10" ht="15.95" customHeight="1">
      <c r="G42" s="123"/>
      <c r="H42" s="124"/>
      <c r="I42" s="96"/>
      <c r="J42" s="96"/>
    </row>
    <row r="43" spans="1:10" ht="15.95" customHeight="1">
      <c r="A43" s="125"/>
      <c r="B43" s="125"/>
      <c r="C43" s="125"/>
      <c r="D43" s="125"/>
      <c r="E43" s="125"/>
      <c r="F43" s="125"/>
      <c r="G43" s="96"/>
      <c r="H43" s="96"/>
      <c r="I43" s="96"/>
      <c r="J43" s="96"/>
    </row>
    <row r="44" spans="1:10" ht="15.95" customHeight="1">
      <c r="G44" s="31"/>
      <c r="H44" s="31"/>
      <c r="I44" s="31"/>
      <c r="J44" s="31"/>
    </row>
  </sheetData>
  <sheetProtection algorithmName="SHA-512" hashValue="vN5kXtZLKWqXb350R/BYaX8MChwq+Zx899Gwh+c7nV2PMeqoMvCtWgst7iYtKyuZakN2V1F1ajDkfSwfp92FAg==" saltValue="e6wwDPJ0JYsbEKufRAuFWg==" spinCount="100000" sheet="1" objects="1" scenarios="1"/>
  <mergeCells count="8">
    <mergeCell ref="B2:E2"/>
    <mergeCell ref="B28:C28"/>
    <mergeCell ref="B4:E4"/>
    <mergeCell ref="B41:D41"/>
    <mergeCell ref="B37:D37"/>
    <mergeCell ref="B38:D38"/>
    <mergeCell ref="B39:D39"/>
    <mergeCell ref="B40:D40"/>
  </mergeCells>
  <phoneticPr fontId="3" type="noConversion"/>
  <conditionalFormatting sqref="B10:B12">
    <cfRule type="expression" dxfId="34" priority="8" stopIfTrue="1">
      <formula>$I10=FALSE</formula>
    </cfRule>
  </conditionalFormatting>
  <conditionalFormatting sqref="C17:C19 E17:E19">
    <cfRule type="cellIs" dxfId="33" priority="11" stopIfTrue="1" operator="equal">
      <formula>0</formula>
    </cfRule>
  </conditionalFormatting>
  <conditionalFormatting sqref="C24:C27">
    <cfRule type="cellIs" dxfId="32" priority="2" stopIfTrue="1" operator="equal">
      <formula>0</formula>
    </cfRule>
  </conditionalFormatting>
  <conditionalFormatting sqref="C29:C32">
    <cfRule type="cellIs" dxfId="31" priority="1" stopIfTrue="1" operator="equal">
      <formula>0</formula>
    </cfRule>
  </conditionalFormatting>
  <conditionalFormatting sqref="D10:D12">
    <cfRule type="expression" dxfId="30" priority="4" stopIfTrue="1">
      <formula>$I10=FALSE</formula>
    </cfRule>
  </conditionalFormatting>
  <conditionalFormatting sqref="D25:E27">
    <cfRule type="expression" dxfId="29" priority="10" stopIfTrue="1">
      <formula>$I10=FALSE</formula>
    </cfRule>
  </conditionalFormatting>
  <conditionalFormatting sqref="D30:E32">
    <cfRule type="expression" dxfId="28" priority="5" stopIfTrue="1">
      <formula>$I10=FALSE</formula>
    </cfRule>
  </conditionalFormatting>
  <conditionalFormatting sqref="E10:E12">
    <cfRule type="expression" dxfId="27" priority="9" stopIfTrue="1">
      <formula>$I10=FALSE</formula>
    </cfRule>
  </conditionalFormatting>
  <hyperlinks>
    <hyperlink ref="G2" location="Home!A1" tooltip="Home" display="Ç" xr:uid="{00000000-0004-0000-0100-000000000000}"/>
    <hyperlink ref="J2" location="'3'!A1" tooltip="volgende" display="Æ" xr:uid="{00000000-0004-0000-0100-000001000000}"/>
    <hyperlink ref="I2" location="'1'!A1" tooltip="vorige" display="Å" xr:uid="{D7931EF9-D12C-4B8C-A1C3-BCC400789B0A}"/>
    <hyperlink ref="B4:E4" location="'3'!A1" tooltip="Klik hier voor de landenlijst" display="De dagforfaits gelden voor verblijven van maximum 30 dagen in het buitenland, vanaf 15.02.2023" xr:uid="{D99CFE2A-766B-4585-92A8-28FCC03389C4}"/>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441" r:id="rId4" name="Scroll Bar 17">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03430" r:id="rId5" name="Drop Down 6">
              <controlPr defaultSize="0" autoLine="0" autoPict="0">
                <anchor moveWithCells="1">
                  <from>
                    <xdr:col>1</xdr:col>
                    <xdr:colOff>695325</xdr:colOff>
                    <xdr:row>8</xdr:row>
                    <xdr:rowOff>0</xdr:rowOff>
                  </from>
                  <to>
                    <xdr:col>2</xdr:col>
                    <xdr:colOff>0</xdr:colOff>
                    <xdr:row>9</xdr:row>
                    <xdr:rowOff>0</xdr:rowOff>
                  </to>
                </anchor>
              </controlPr>
            </control>
          </mc:Choice>
        </mc:AlternateContent>
        <mc:AlternateContent xmlns:mc="http://schemas.openxmlformats.org/markup-compatibility/2006">
          <mc:Choice Requires="x14">
            <control shapeId="103432" r:id="rId6" name="Drop Down 8">
              <controlPr defaultSize="0" autoLine="0" autoPict="0">
                <anchor moveWithCells="1">
                  <from>
                    <xdr:col>1</xdr:col>
                    <xdr:colOff>695325</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03433" r:id="rId7" name="Scroll Bar 9">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03434" r:id="rId8" name="Drop Down 10">
              <controlPr defaultSize="0" autoLine="0" autoPict="0">
                <anchor moveWithCells="1">
                  <from>
                    <xdr:col>1</xdr:col>
                    <xdr:colOff>695325</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03435" r:id="rId9" name="Scroll Bar 11">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03436" r:id="rId10" name="Drop Down 12">
              <controlPr defaultSize="0" autoLine="0" autoPict="0">
                <anchor moveWithCells="1">
                  <from>
                    <xdr:col>1</xdr:col>
                    <xdr:colOff>695325</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03437" r:id="rId11" name="Scroll Bar 13">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03443" r:id="rId12" name="Check Box 19">
              <controlPr defaultSize="0" autoFill="0" autoLine="0" autoPict="0">
                <anchor moveWithCells="1">
                  <from>
                    <xdr:col>1</xdr:col>
                    <xdr:colOff>133350</xdr:colOff>
                    <xdr:row>8</xdr:row>
                    <xdr:rowOff>219075</xdr:rowOff>
                  </from>
                  <to>
                    <xdr:col>1</xdr:col>
                    <xdr:colOff>438150</xdr:colOff>
                    <xdr:row>9</xdr:row>
                    <xdr:rowOff>209550</xdr:rowOff>
                  </to>
                </anchor>
              </controlPr>
            </control>
          </mc:Choice>
        </mc:AlternateContent>
        <mc:AlternateContent xmlns:mc="http://schemas.openxmlformats.org/markup-compatibility/2006">
          <mc:Choice Requires="x14">
            <control shapeId="103444" r:id="rId13" name="Check Box 20">
              <controlPr defaultSize="0" autoFill="0" autoLine="0" autoPict="0">
                <anchor moveWithCells="1">
                  <from>
                    <xdr:col>1</xdr:col>
                    <xdr:colOff>133350</xdr:colOff>
                    <xdr:row>11</xdr:row>
                    <xdr:rowOff>0</xdr:rowOff>
                  </from>
                  <to>
                    <xdr:col>1</xdr:col>
                    <xdr:colOff>438150</xdr:colOff>
                    <xdr:row>12</xdr:row>
                    <xdr:rowOff>0</xdr:rowOff>
                  </to>
                </anchor>
              </controlPr>
            </control>
          </mc:Choice>
        </mc:AlternateContent>
        <mc:AlternateContent xmlns:mc="http://schemas.openxmlformats.org/markup-compatibility/2006">
          <mc:Choice Requires="x14">
            <control shapeId="103445" r:id="rId14" name="Check Box 21">
              <controlPr defaultSize="0" autoFill="0" autoLine="0" autoPict="0">
                <anchor moveWithCells="1">
                  <from>
                    <xdr:col>1</xdr:col>
                    <xdr:colOff>133350</xdr:colOff>
                    <xdr:row>10</xdr:row>
                    <xdr:rowOff>0</xdr:rowOff>
                  </from>
                  <to>
                    <xdr:col>1</xdr:col>
                    <xdr:colOff>438150</xdr:colOff>
                    <xdr:row>11</xdr:row>
                    <xdr:rowOff>0</xdr:rowOff>
                  </to>
                </anchor>
              </controlPr>
            </control>
          </mc:Choice>
        </mc:AlternateContent>
        <mc:AlternateContent xmlns:mc="http://schemas.openxmlformats.org/markup-compatibility/2006">
          <mc:Choice Requires="x14">
            <control shapeId="103446" r:id="rId15" name="Check Box 22">
              <controlPr defaultSize="0" autoFill="0" autoLine="0" autoPict="0">
                <anchor moveWithCells="1">
                  <from>
                    <xdr:col>1</xdr:col>
                    <xdr:colOff>133350</xdr:colOff>
                    <xdr:row>7</xdr:row>
                    <xdr:rowOff>314325</xdr:rowOff>
                  </from>
                  <to>
                    <xdr:col>1</xdr:col>
                    <xdr:colOff>438150</xdr:colOff>
                    <xdr:row>8</xdr:row>
                    <xdr:rowOff>209550</xdr:rowOff>
                  </to>
                </anchor>
              </controlPr>
            </control>
          </mc:Choice>
        </mc:AlternateContent>
        <mc:AlternateContent xmlns:mc="http://schemas.openxmlformats.org/markup-compatibility/2006">
          <mc:Choice Requires="x14">
            <control shapeId="103447" r:id="rId16" name="Check Box 23">
              <controlPr defaultSize="0" autoFill="0" autoLine="0" autoPict="0">
                <anchor moveWithCells="1">
                  <from>
                    <xdr:col>1</xdr:col>
                    <xdr:colOff>133350</xdr:colOff>
                    <xdr:row>7</xdr:row>
                    <xdr:rowOff>38100</xdr:rowOff>
                  </from>
                  <to>
                    <xdr:col>1</xdr:col>
                    <xdr:colOff>438150</xdr:colOff>
                    <xdr:row>7</xdr:row>
                    <xdr:rowOff>276225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1">
    <tabColor theme="4" tint="0.79998168889431442"/>
    <pageSetUpPr autoPageBreaks="0"/>
  </sheetPr>
  <dimension ref="A1:I386"/>
  <sheetViews>
    <sheetView showGridLines="0" showRowColHeaders="0" zoomScaleNormal="100" workbookViewId="0">
      <pane ySplit="5" topLeftCell="A6" activePane="bottomLeft" state="frozenSplit"/>
      <selection activeCell="D227" sqref="C6:D227"/>
      <selection pane="bottomLeft" activeCell="A6" sqref="A6"/>
    </sheetView>
  </sheetViews>
  <sheetFormatPr defaultColWidth="5.7109375" defaultRowHeight="17.25" customHeight="1"/>
  <cols>
    <col min="1" max="1" width="5.7109375" style="13" customWidth="1"/>
    <col min="2" max="2" width="40.85546875" style="1" customWidth="1"/>
    <col min="3" max="4" width="35.7109375" style="1" customWidth="1"/>
    <col min="5" max="16384" width="5.7109375" style="1"/>
  </cols>
  <sheetData>
    <row r="1" spans="1:9" ht="15.95" customHeight="1" thickBot="1">
      <c r="A1" s="15"/>
      <c r="F1" s="24"/>
      <c r="G1" s="25"/>
      <c r="H1" s="25"/>
      <c r="I1" s="26"/>
    </row>
    <row r="2" spans="1:9" ht="30" customHeight="1" thickBot="1">
      <c r="B2" s="236" t="s">
        <v>519</v>
      </c>
      <c r="C2" s="236"/>
      <c r="D2" s="236"/>
      <c r="F2" s="20" t="s">
        <v>181</v>
      </c>
      <c r="G2" s="21" t="s">
        <v>199</v>
      </c>
      <c r="H2" s="23" t="s">
        <v>183</v>
      </c>
      <c r="I2" s="22" t="s">
        <v>184</v>
      </c>
    </row>
    <row r="3" spans="1:9" ht="15.95" customHeight="1">
      <c r="F3" s="19"/>
      <c r="G3" s="19"/>
      <c r="H3" s="19"/>
      <c r="I3" s="19"/>
    </row>
    <row r="4" spans="1:9" ht="15.95" customHeight="1">
      <c r="B4" s="126" t="s">
        <v>514</v>
      </c>
      <c r="C4" s="134" t="s">
        <v>521</v>
      </c>
      <c r="D4" s="134" t="s">
        <v>518</v>
      </c>
      <c r="F4" s="9"/>
      <c r="G4" s="9"/>
      <c r="H4" s="9"/>
      <c r="I4" s="9"/>
    </row>
    <row r="5" spans="1:9" ht="15.95" customHeight="1">
      <c r="B5" s="44" t="s">
        <v>200</v>
      </c>
      <c r="C5" s="133" t="s">
        <v>513</v>
      </c>
      <c r="D5" s="133" t="s">
        <v>597</v>
      </c>
      <c r="F5" s="9"/>
      <c r="G5" s="9"/>
      <c r="H5" s="9"/>
      <c r="I5" s="9"/>
    </row>
    <row r="6" spans="1:9" ht="15.95" customHeight="1">
      <c r="A6" s="14"/>
      <c r="B6" s="10" t="s">
        <v>201</v>
      </c>
      <c r="C6" s="11">
        <v>60</v>
      </c>
      <c r="D6" s="11">
        <v>55</v>
      </c>
      <c r="F6" s="9"/>
      <c r="G6" s="9"/>
      <c r="H6" s="9"/>
      <c r="I6" s="9"/>
    </row>
    <row r="7" spans="1:9" ht="15.95" customHeight="1">
      <c r="A7" s="14"/>
      <c r="B7" s="10" t="s">
        <v>617</v>
      </c>
      <c r="C7" s="11">
        <v>59</v>
      </c>
      <c r="D7" s="11">
        <v>65</v>
      </c>
      <c r="F7" s="9"/>
      <c r="G7" s="9"/>
      <c r="H7" s="9"/>
      <c r="I7" s="9"/>
    </row>
    <row r="8" spans="1:9" ht="15.95" customHeight="1">
      <c r="A8" s="14"/>
      <c r="B8" s="10" t="s">
        <v>618</v>
      </c>
      <c r="C8" s="11">
        <v>81</v>
      </c>
      <c r="D8" s="11">
        <v>80</v>
      </c>
      <c r="F8" s="9"/>
      <c r="G8" s="9"/>
      <c r="H8" s="9"/>
      <c r="I8" s="9"/>
    </row>
    <row r="9" spans="1:9" ht="15.95" customHeight="1">
      <c r="A9" s="14"/>
      <c r="B9" s="10" t="s">
        <v>620</v>
      </c>
      <c r="C9" s="11">
        <v>89</v>
      </c>
      <c r="D9" s="11">
        <v>79</v>
      </c>
      <c r="F9" s="9"/>
      <c r="G9" s="9"/>
      <c r="H9" s="9"/>
      <c r="I9" s="9"/>
    </row>
    <row r="10" spans="1:9" ht="15.95" customHeight="1">
      <c r="A10" s="14"/>
      <c r="B10" s="10" t="s">
        <v>204</v>
      </c>
      <c r="C10" s="11">
        <v>78</v>
      </c>
      <c r="D10" s="11">
        <v>76</v>
      </c>
      <c r="F10" s="9"/>
      <c r="G10" s="9"/>
      <c r="H10" s="9"/>
      <c r="I10" s="9"/>
    </row>
    <row r="11" spans="1:9" ht="15.95" customHeight="1">
      <c r="A11" s="14"/>
      <c r="B11" s="10" t="s">
        <v>205</v>
      </c>
      <c r="C11" s="11">
        <v>84</v>
      </c>
      <c r="D11" s="11">
        <v>84</v>
      </c>
      <c r="F11" s="9"/>
      <c r="G11" s="9"/>
      <c r="H11" s="9"/>
      <c r="I11" s="9"/>
    </row>
    <row r="12" spans="1:9" ht="15.95" customHeight="1">
      <c r="A12" s="14"/>
      <c r="B12" s="10" t="s">
        <v>156</v>
      </c>
      <c r="C12" s="11">
        <v>105</v>
      </c>
      <c r="D12" s="11">
        <v>110</v>
      </c>
      <c r="F12" s="9"/>
      <c r="G12" s="9"/>
      <c r="H12" s="9"/>
      <c r="I12" s="9"/>
    </row>
    <row r="13" spans="1:9" ht="15.95" customHeight="1">
      <c r="A13" s="14"/>
      <c r="B13" s="10" t="s">
        <v>621</v>
      </c>
      <c r="C13" s="11">
        <v>105</v>
      </c>
      <c r="D13" s="11">
        <v>95</v>
      </c>
      <c r="F13" s="9"/>
      <c r="G13" s="9"/>
      <c r="H13" s="9"/>
      <c r="I13" s="9"/>
    </row>
    <row r="14" spans="1:9" ht="15.95" customHeight="1">
      <c r="A14" s="14"/>
      <c r="B14" s="10" t="s">
        <v>622</v>
      </c>
      <c r="C14" s="11">
        <v>73</v>
      </c>
      <c r="D14" s="11">
        <v>86</v>
      </c>
      <c r="F14" s="9"/>
      <c r="G14" s="9"/>
      <c r="H14" s="9"/>
      <c r="I14" s="9"/>
    </row>
    <row r="15" spans="1:9" ht="15.95" customHeight="1">
      <c r="A15" s="14"/>
      <c r="B15" s="10" t="s">
        <v>623</v>
      </c>
      <c r="C15" s="11">
        <v>92</v>
      </c>
      <c r="D15" s="11">
        <v>92</v>
      </c>
      <c r="F15" s="9"/>
      <c r="G15" s="9"/>
      <c r="H15" s="9"/>
      <c r="I15" s="9"/>
    </row>
    <row r="16" spans="1:9" ht="15.95" customHeight="1">
      <c r="A16" s="14"/>
      <c r="B16" s="10" t="s">
        <v>157</v>
      </c>
      <c r="C16" s="11">
        <v>105</v>
      </c>
      <c r="D16" s="11">
        <v>99</v>
      </c>
      <c r="F16" s="9"/>
      <c r="G16" s="9"/>
      <c r="H16" s="9"/>
      <c r="I16" s="9"/>
    </row>
    <row r="17" spans="1:9" ht="15.95" customHeight="1">
      <c r="A17" s="14"/>
      <c r="B17" s="10" t="s">
        <v>624</v>
      </c>
      <c r="C17" s="11">
        <v>98</v>
      </c>
      <c r="D17" s="11">
        <v>101</v>
      </c>
      <c r="F17" s="9"/>
      <c r="G17" s="9"/>
      <c r="H17" s="9"/>
      <c r="I17" s="9"/>
    </row>
    <row r="18" spans="1:9" ht="15.95" customHeight="1">
      <c r="A18" s="14"/>
      <c r="B18" s="10" t="s">
        <v>694</v>
      </c>
      <c r="C18" s="11">
        <v>94</v>
      </c>
      <c r="D18" s="11">
        <v>98</v>
      </c>
      <c r="F18" s="9"/>
      <c r="G18" s="9"/>
      <c r="H18" s="9"/>
      <c r="I18" s="9"/>
    </row>
    <row r="19" spans="1:9" ht="15.95" customHeight="1">
      <c r="A19" s="14"/>
      <c r="B19" s="10" t="s">
        <v>625</v>
      </c>
      <c r="C19" s="11">
        <v>81</v>
      </c>
      <c r="D19" s="11">
        <v>81</v>
      </c>
      <c r="F19" s="9"/>
      <c r="G19" s="9"/>
      <c r="H19" s="9"/>
      <c r="I19" s="9"/>
    </row>
    <row r="20" spans="1:9" ht="15.95" customHeight="1">
      <c r="A20" s="14"/>
      <c r="B20" s="10" t="s">
        <v>160</v>
      </c>
      <c r="C20" s="11">
        <v>105</v>
      </c>
      <c r="D20" s="11">
        <v>110</v>
      </c>
      <c r="F20" s="9"/>
      <c r="G20" s="9"/>
      <c r="H20" s="9"/>
      <c r="I20" s="9"/>
    </row>
    <row r="21" spans="1:9" ht="15.95" customHeight="1">
      <c r="A21" s="14"/>
      <c r="B21" s="10" t="s">
        <v>626</v>
      </c>
      <c r="C21" s="11">
        <v>110</v>
      </c>
      <c r="D21" s="11">
        <v>83</v>
      </c>
      <c r="F21" s="9"/>
      <c r="G21" s="9"/>
      <c r="H21" s="9"/>
      <c r="I21" s="9"/>
    </row>
    <row r="22" spans="1:9" ht="15.95" customHeight="1">
      <c r="A22" s="14"/>
      <c r="B22" s="10" t="s">
        <v>162</v>
      </c>
      <c r="C22" s="11">
        <v>93</v>
      </c>
      <c r="D22" s="11">
        <v>81</v>
      </c>
      <c r="F22" s="9"/>
      <c r="G22" s="9"/>
      <c r="H22" s="9"/>
      <c r="I22" s="9"/>
    </row>
    <row r="23" spans="1:9" ht="15.95" customHeight="1">
      <c r="A23" s="14"/>
      <c r="B23" s="10" t="s">
        <v>163</v>
      </c>
      <c r="C23" s="11">
        <v>105</v>
      </c>
      <c r="D23" s="11">
        <v>107</v>
      </c>
      <c r="F23" s="9"/>
      <c r="G23" s="9"/>
      <c r="H23" s="9"/>
      <c r="I23" s="9"/>
    </row>
    <row r="24" spans="1:9" ht="15.95" customHeight="1">
      <c r="A24" s="14"/>
      <c r="B24" s="10" t="s">
        <v>208</v>
      </c>
      <c r="C24" s="11">
        <v>82</v>
      </c>
      <c r="D24" s="11">
        <v>83</v>
      </c>
      <c r="F24" s="9"/>
      <c r="G24" s="9"/>
      <c r="H24" s="9"/>
      <c r="I24" s="9"/>
    </row>
    <row r="25" spans="1:9" ht="15.95" customHeight="1">
      <c r="A25" s="14"/>
      <c r="B25" s="12" t="s">
        <v>164</v>
      </c>
      <c r="C25" s="11">
        <v>82</v>
      </c>
      <c r="D25" s="11">
        <v>65</v>
      </c>
      <c r="F25" s="9"/>
      <c r="G25" s="9"/>
      <c r="H25" s="9"/>
      <c r="I25" s="9"/>
    </row>
    <row r="26" spans="1:9" ht="15.95" customHeight="1">
      <c r="A26" s="14"/>
      <c r="B26" s="12" t="s">
        <v>165</v>
      </c>
      <c r="C26" s="11">
        <v>77</v>
      </c>
      <c r="D26" s="11">
        <v>77</v>
      </c>
      <c r="F26" s="9"/>
      <c r="G26" s="9"/>
      <c r="H26" s="9"/>
      <c r="I26" s="9"/>
    </row>
    <row r="27" spans="1:9" ht="15.95" customHeight="1">
      <c r="A27" s="14"/>
      <c r="B27" s="12" t="s">
        <v>166</v>
      </c>
      <c r="C27" s="11">
        <v>105</v>
      </c>
      <c r="D27" s="11">
        <v>89</v>
      </c>
      <c r="F27" s="9"/>
      <c r="G27" s="9"/>
      <c r="H27" s="9"/>
      <c r="I27" s="9"/>
    </row>
    <row r="28" spans="1:9" ht="15.95" customHeight="1">
      <c r="A28" s="14"/>
      <c r="B28" s="10" t="s">
        <v>167</v>
      </c>
      <c r="C28" s="11">
        <v>43</v>
      </c>
      <c r="D28" s="11">
        <v>26</v>
      </c>
      <c r="F28" s="9"/>
      <c r="G28" s="9"/>
      <c r="H28" s="9"/>
      <c r="I28" s="9"/>
    </row>
    <row r="29" spans="1:9" ht="15.95" customHeight="1">
      <c r="A29" s="14"/>
      <c r="B29" s="10" t="s">
        <v>627</v>
      </c>
      <c r="C29" s="11">
        <v>79</v>
      </c>
      <c r="D29" s="11">
        <v>77</v>
      </c>
      <c r="F29" s="9"/>
      <c r="G29" s="9"/>
      <c r="H29" s="9"/>
      <c r="I29" s="9"/>
    </row>
    <row r="30" spans="1:9" ht="15.95" customHeight="1">
      <c r="A30" s="14"/>
      <c r="B30" s="10" t="s">
        <v>593</v>
      </c>
      <c r="C30" s="11">
        <v>101</v>
      </c>
      <c r="D30" s="11">
        <v>90</v>
      </c>
      <c r="F30" s="9"/>
      <c r="G30" s="9"/>
      <c r="H30" s="9"/>
      <c r="I30" s="9"/>
    </row>
    <row r="31" spans="1:9" ht="15.95" customHeight="1">
      <c r="A31" s="14"/>
      <c r="B31" s="10" t="s">
        <v>628</v>
      </c>
      <c r="C31" s="11">
        <v>60</v>
      </c>
      <c r="D31" s="11">
        <v>61</v>
      </c>
      <c r="F31" s="9"/>
      <c r="G31" s="9"/>
      <c r="H31" s="9"/>
      <c r="I31" s="9"/>
    </row>
    <row r="32" spans="1:9" ht="15.95" customHeight="1">
      <c r="A32" s="14"/>
      <c r="B32" s="10" t="s">
        <v>168</v>
      </c>
      <c r="C32" s="11">
        <v>58</v>
      </c>
      <c r="D32" s="11">
        <v>58</v>
      </c>
      <c r="F32" s="9"/>
      <c r="G32" s="9"/>
      <c r="H32" s="9"/>
      <c r="I32" s="9"/>
    </row>
    <row r="33" spans="1:9" ht="15.95" customHeight="1">
      <c r="A33" s="14"/>
      <c r="B33" s="10" t="s">
        <v>629</v>
      </c>
      <c r="C33" s="11">
        <v>52</v>
      </c>
      <c r="D33" s="11">
        <v>52</v>
      </c>
      <c r="F33" s="9"/>
      <c r="G33" s="9"/>
      <c r="H33" s="9"/>
      <c r="I33" s="9"/>
    </row>
    <row r="34" spans="1:9" ht="15.95" customHeight="1">
      <c r="A34" s="14"/>
      <c r="B34" s="10" t="s">
        <v>630</v>
      </c>
      <c r="C34" s="11">
        <v>102</v>
      </c>
      <c r="D34" s="11">
        <v>102</v>
      </c>
      <c r="F34" s="9"/>
      <c r="G34" s="9"/>
      <c r="H34" s="9"/>
      <c r="I34" s="9"/>
    </row>
    <row r="35" spans="1:9" ht="15.95" customHeight="1">
      <c r="A35" s="14"/>
      <c r="B35" s="10" t="s">
        <v>170</v>
      </c>
      <c r="C35" s="11">
        <v>50</v>
      </c>
      <c r="D35" s="11">
        <v>48</v>
      </c>
      <c r="F35" s="9"/>
      <c r="G35" s="9"/>
      <c r="H35" s="9"/>
      <c r="I35" s="9"/>
    </row>
    <row r="36" spans="1:9" ht="15.95" customHeight="1">
      <c r="A36" s="14"/>
      <c r="B36" s="10" t="s">
        <v>631</v>
      </c>
      <c r="C36" s="11">
        <v>50</v>
      </c>
      <c r="D36" s="11">
        <v>59</v>
      </c>
      <c r="F36" s="9"/>
      <c r="G36" s="9"/>
      <c r="H36" s="9"/>
      <c r="I36" s="9"/>
    </row>
    <row r="37" spans="1:9" ht="15.95" customHeight="1">
      <c r="A37" s="14"/>
      <c r="B37" s="10" t="s">
        <v>212</v>
      </c>
      <c r="C37" s="11">
        <v>88</v>
      </c>
      <c r="D37" s="11">
        <v>92</v>
      </c>
      <c r="F37" s="9"/>
      <c r="G37" s="9"/>
      <c r="H37" s="9"/>
      <c r="I37" s="9"/>
    </row>
    <row r="38" spans="1:9" ht="15.95" customHeight="1">
      <c r="A38" s="14"/>
      <c r="B38" s="10" t="s">
        <v>171</v>
      </c>
      <c r="C38" s="11">
        <v>85</v>
      </c>
      <c r="D38" s="11">
        <v>78</v>
      </c>
      <c r="F38" s="9"/>
      <c r="G38" s="9"/>
      <c r="H38" s="9"/>
      <c r="I38" s="9"/>
    </row>
    <row r="39" spans="1:9" ht="15.95" customHeight="1">
      <c r="A39" s="14"/>
      <c r="B39" s="10" t="s">
        <v>632</v>
      </c>
      <c r="C39" s="11">
        <v>82</v>
      </c>
      <c r="D39" s="11">
        <v>86</v>
      </c>
      <c r="F39" s="9"/>
      <c r="G39" s="9"/>
      <c r="H39" s="9"/>
      <c r="I39" s="9"/>
    </row>
    <row r="40" spans="1:9" ht="15.95" customHeight="1">
      <c r="A40" s="14"/>
      <c r="B40" s="10" t="s">
        <v>667</v>
      </c>
      <c r="C40" s="11">
        <v>91</v>
      </c>
      <c r="D40" s="11">
        <v>92</v>
      </c>
      <c r="F40" s="9"/>
      <c r="G40" s="9"/>
      <c r="H40" s="9"/>
      <c r="I40" s="9"/>
    </row>
    <row r="41" spans="1:9" ht="15.95" customHeight="1">
      <c r="A41" s="14"/>
      <c r="B41" s="10" t="s">
        <v>213</v>
      </c>
      <c r="C41" s="11">
        <v>102</v>
      </c>
      <c r="D41" s="11">
        <v>98</v>
      </c>
      <c r="F41" s="9"/>
      <c r="G41" s="9"/>
      <c r="H41" s="9"/>
      <c r="I41" s="9"/>
    </row>
    <row r="42" spans="1:9" ht="15.95" customHeight="1">
      <c r="A42" s="14"/>
      <c r="B42" s="10" t="s">
        <v>633</v>
      </c>
      <c r="C42" s="11">
        <v>78</v>
      </c>
      <c r="D42" s="11">
        <v>76</v>
      </c>
      <c r="F42" s="9"/>
      <c r="G42" s="9"/>
      <c r="H42" s="9"/>
      <c r="I42" s="9"/>
    </row>
    <row r="43" spans="1:9" ht="15.95" customHeight="1">
      <c r="A43" s="14"/>
      <c r="B43" s="10" t="s">
        <v>666</v>
      </c>
      <c r="C43" s="11">
        <v>74</v>
      </c>
      <c r="D43" s="11">
        <v>68</v>
      </c>
      <c r="F43" s="9"/>
      <c r="G43" s="9"/>
      <c r="H43" s="9"/>
      <c r="I43" s="9"/>
    </row>
    <row r="44" spans="1:9" ht="15.95" customHeight="1">
      <c r="A44" s="14"/>
      <c r="B44" s="10" t="s">
        <v>634</v>
      </c>
      <c r="C44" s="11">
        <v>105</v>
      </c>
      <c r="D44" s="11">
        <v>99</v>
      </c>
      <c r="F44" s="9"/>
      <c r="G44" s="9"/>
      <c r="H44" s="9"/>
      <c r="I44" s="9"/>
    </row>
    <row r="45" spans="1:9" ht="15.95" customHeight="1">
      <c r="A45" s="14"/>
      <c r="B45" s="10" t="s">
        <v>635</v>
      </c>
      <c r="C45" s="11">
        <v>92</v>
      </c>
      <c r="D45" s="11">
        <v>92</v>
      </c>
      <c r="F45" s="9"/>
      <c r="G45" s="9"/>
      <c r="H45" s="9"/>
      <c r="I45" s="9"/>
    </row>
    <row r="46" spans="1:9" ht="15.95" customHeight="1">
      <c r="A46" s="14"/>
      <c r="B46" s="10" t="s">
        <v>715</v>
      </c>
      <c r="C46" s="11">
        <v>78</v>
      </c>
      <c r="D46" s="11">
        <v>78</v>
      </c>
      <c r="F46" s="9"/>
      <c r="G46" s="9"/>
      <c r="H46" s="9"/>
      <c r="I46" s="9"/>
    </row>
    <row r="47" spans="1:9" ht="15.95" customHeight="1">
      <c r="A47" s="14"/>
      <c r="B47" s="10" t="s">
        <v>636</v>
      </c>
      <c r="C47" s="11">
        <v>87</v>
      </c>
      <c r="D47" s="11">
        <v>79</v>
      </c>
      <c r="F47" s="9"/>
      <c r="G47" s="9"/>
      <c r="H47" s="9"/>
      <c r="I47" s="9"/>
    </row>
    <row r="48" spans="1:9" ht="15.95" customHeight="1">
      <c r="A48" s="14"/>
      <c r="B48" s="10" t="s">
        <v>215</v>
      </c>
      <c r="C48" s="11">
        <v>80</v>
      </c>
      <c r="D48" s="11">
        <v>82</v>
      </c>
      <c r="F48" s="9"/>
      <c r="G48" s="9"/>
      <c r="H48" s="9"/>
      <c r="I48" s="9"/>
    </row>
    <row r="49" spans="1:9" ht="15.95" customHeight="1">
      <c r="A49" s="14"/>
      <c r="B49" s="10" t="s">
        <v>657</v>
      </c>
      <c r="C49" s="11">
        <v>88</v>
      </c>
      <c r="D49" s="11">
        <v>88</v>
      </c>
      <c r="F49" s="9"/>
      <c r="G49" s="9"/>
      <c r="H49" s="9"/>
      <c r="I49" s="9"/>
    </row>
    <row r="50" spans="1:9" ht="15.95" customHeight="1">
      <c r="A50" s="14"/>
      <c r="B50" s="10" t="s">
        <v>677</v>
      </c>
      <c r="C50" s="11">
        <v>36</v>
      </c>
      <c r="D50" s="11">
        <v>37</v>
      </c>
      <c r="F50" s="9"/>
      <c r="G50" s="9"/>
      <c r="H50" s="9"/>
      <c r="I50" s="9"/>
    </row>
    <row r="51" spans="1:9" ht="15.95" customHeight="1">
      <c r="A51" s="14"/>
      <c r="B51" s="10" t="s">
        <v>216</v>
      </c>
      <c r="C51" s="11">
        <v>37</v>
      </c>
      <c r="D51" s="11">
        <v>37</v>
      </c>
      <c r="F51" s="9"/>
      <c r="G51" s="9"/>
      <c r="H51" s="9"/>
      <c r="I51" s="9"/>
    </row>
    <row r="52" spans="1:9" ht="15.95" customHeight="1">
      <c r="A52" s="14"/>
      <c r="B52" s="10" t="s">
        <v>637</v>
      </c>
      <c r="C52" s="11">
        <v>102</v>
      </c>
      <c r="D52" s="11">
        <v>87</v>
      </c>
      <c r="F52" s="9"/>
      <c r="G52" s="9"/>
      <c r="H52" s="9"/>
      <c r="I52" s="9"/>
    </row>
    <row r="53" spans="1:9" ht="15.95" customHeight="1">
      <c r="A53" s="14"/>
      <c r="B53" s="10" t="s">
        <v>639</v>
      </c>
      <c r="C53" s="11">
        <v>110</v>
      </c>
      <c r="D53" s="11">
        <v>110</v>
      </c>
      <c r="F53" s="9"/>
      <c r="G53" s="9"/>
      <c r="H53" s="9"/>
      <c r="I53" s="9"/>
    </row>
    <row r="54" spans="1:9" ht="15.95" customHeight="1">
      <c r="A54" s="14"/>
      <c r="B54" s="10" t="s">
        <v>638</v>
      </c>
      <c r="C54" s="11">
        <v>101</v>
      </c>
      <c r="D54" s="11">
        <v>101</v>
      </c>
      <c r="F54" s="9"/>
      <c r="G54" s="9"/>
      <c r="H54" s="9"/>
      <c r="I54" s="9"/>
    </row>
    <row r="55" spans="1:9" ht="15.95" customHeight="1">
      <c r="A55" s="14"/>
      <c r="B55" s="10" t="s">
        <v>640</v>
      </c>
      <c r="C55" s="11">
        <v>101</v>
      </c>
      <c r="D55" s="11">
        <v>89</v>
      </c>
      <c r="F55" s="9"/>
      <c r="G55" s="9"/>
      <c r="H55" s="9"/>
      <c r="I55" s="9"/>
    </row>
    <row r="56" spans="1:9" ht="15.95" customHeight="1">
      <c r="A56" s="14"/>
      <c r="B56" s="10" t="s">
        <v>218</v>
      </c>
      <c r="C56" s="11">
        <v>90</v>
      </c>
      <c r="D56" s="11">
        <v>95</v>
      </c>
      <c r="F56" s="9"/>
      <c r="G56" s="9"/>
      <c r="H56" s="9"/>
      <c r="I56" s="9"/>
    </row>
    <row r="57" spans="1:9" ht="15.95" customHeight="1">
      <c r="A57" s="14"/>
      <c r="B57" s="10" t="s">
        <v>663</v>
      </c>
      <c r="C57" s="11">
        <v>89</v>
      </c>
      <c r="D57" s="11">
        <v>87</v>
      </c>
      <c r="F57" s="9"/>
      <c r="G57" s="9"/>
      <c r="H57" s="9"/>
      <c r="I57" s="9"/>
    </row>
    <row r="58" spans="1:9" ht="15.95" customHeight="1">
      <c r="A58" s="14"/>
      <c r="B58" s="10" t="s">
        <v>672</v>
      </c>
      <c r="C58" s="11">
        <v>64</v>
      </c>
      <c r="D58" s="11">
        <v>74</v>
      </c>
      <c r="F58" s="9"/>
      <c r="G58" s="9"/>
      <c r="H58" s="9"/>
      <c r="I58" s="9"/>
    </row>
    <row r="59" spans="1:9" ht="15.95" customHeight="1">
      <c r="A59" s="14"/>
      <c r="B59" s="10" t="s">
        <v>179</v>
      </c>
      <c r="C59" s="11">
        <v>73</v>
      </c>
      <c r="D59" s="11">
        <v>73</v>
      </c>
      <c r="F59" s="9"/>
      <c r="G59" s="9"/>
      <c r="H59" s="9"/>
      <c r="I59" s="9"/>
    </row>
    <row r="60" spans="1:9" ht="15.95" customHeight="1">
      <c r="A60" s="14"/>
      <c r="B60" s="10" t="s">
        <v>594</v>
      </c>
      <c r="C60" s="11">
        <v>105</v>
      </c>
      <c r="D60" s="11">
        <v>91</v>
      </c>
      <c r="F60" s="9"/>
      <c r="G60" s="9"/>
      <c r="H60" s="9"/>
      <c r="I60" s="9"/>
    </row>
    <row r="61" spans="1:9" ht="15.95" customHeight="1">
      <c r="A61" s="14"/>
      <c r="B61" s="10" t="s">
        <v>142</v>
      </c>
      <c r="C61" s="11">
        <v>75</v>
      </c>
      <c r="D61" s="11">
        <v>77</v>
      </c>
      <c r="F61" s="9"/>
      <c r="G61" s="9"/>
      <c r="H61" s="9"/>
      <c r="I61" s="9"/>
    </row>
    <row r="62" spans="1:9" ht="15.95" customHeight="1">
      <c r="A62" s="14"/>
      <c r="B62" s="10" t="s">
        <v>716</v>
      </c>
      <c r="C62" s="11">
        <v>58</v>
      </c>
      <c r="D62" s="11">
        <v>74</v>
      </c>
      <c r="F62" s="9"/>
      <c r="G62" s="9"/>
      <c r="H62" s="9"/>
      <c r="I62" s="9"/>
    </row>
    <row r="63" spans="1:9" ht="15.95" customHeight="1">
      <c r="A63" s="14"/>
      <c r="B63" s="10" t="s">
        <v>641</v>
      </c>
      <c r="C63" s="11">
        <v>125</v>
      </c>
      <c r="D63" s="11">
        <v>110</v>
      </c>
      <c r="F63" s="9"/>
      <c r="G63" s="9"/>
      <c r="H63" s="9"/>
      <c r="I63" s="9"/>
    </row>
    <row r="64" spans="1:9" ht="15.95" customHeight="1">
      <c r="A64" s="14"/>
      <c r="B64" s="10" t="s">
        <v>180</v>
      </c>
      <c r="C64" s="11">
        <v>98</v>
      </c>
      <c r="D64" s="11">
        <v>104</v>
      </c>
      <c r="F64" s="9"/>
      <c r="G64" s="9"/>
      <c r="H64" s="9"/>
      <c r="I64" s="9"/>
    </row>
    <row r="65" spans="1:9" ht="15.95" customHeight="1">
      <c r="A65" s="14"/>
      <c r="B65" s="10" t="s">
        <v>0</v>
      </c>
      <c r="C65" s="11">
        <v>81</v>
      </c>
      <c r="D65" s="11">
        <v>98</v>
      </c>
      <c r="F65" s="9"/>
      <c r="G65" s="9"/>
      <c r="H65" s="9"/>
      <c r="I65" s="9"/>
    </row>
    <row r="66" spans="1:9" ht="15.95" customHeight="1">
      <c r="A66" s="14"/>
      <c r="B66" s="10" t="s">
        <v>642</v>
      </c>
      <c r="C66" s="11">
        <v>71</v>
      </c>
      <c r="D66" s="11">
        <v>77</v>
      </c>
      <c r="F66" s="9"/>
      <c r="G66" s="9"/>
      <c r="H66" s="9"/>
      <c r="I66" s="9"/>
    </row>
    <row r="67" spans="1:9" ht="15.95" customHeight="1">
      <c r="A67" s="14"/>
      <c r="B67" s="10" t="s">
        <v>2</v>
      </c>
      <c r="C67" s="11">
        <v>89</v>
      </c>
      <c r="D67" s="11">
        <v>84</v>
      </c>
      <c r="F67" s="9"/>
      <c r="G67" s="9"/>
      <c r="H67" s="9"/>
      <c r="I67" s="9"/>
    </row>
    <row r="68" spans="1:9" ht="15.95" customHeight="1">
      <c r="A68" s="14"/>
      <c r="B68" s="10" t="s">
        <v>644</v>
      </c>
      <c r="C68" s="11">
        <v>94</v>
      </c>
      <c r="D68" s="11">
        <v>84</v>
      </c>
      <c r="F68" s="9"/>
      <c r="G68" s="9"/>
      <c r="H68" s="9"/>
      <c r="I68" s="9"/>
    </row>
    <row r="69" spans="1:9" ht="15.95" customHeight="1">
      <c r="A69" s="14"/>
      <c r="B69" s="10" t="s">
        <v>4</v>
      </c>
      <c r="C69" s="11">
        <v>78</v>
      </c>
      <c r="D69" s="11">
        <v>78</v>
      </c>
      <c r="F69" s="9"/>
      <c r="G69" s="9"/>
      <c r="H69" s="9"/>
      <c r="I69" s="9"/>
    </row>
    <row r="70" spans="1:9" ht="15.95" customHeight="1">
      <c r="A70" s="14"/>
      <c r="B70" s="10" t="s">
        <v>645</v>
      </c>
      <c r="C70" s="11">
        <v>79</v>
      </c>
      <c r="D70" s="11">
        <v>62</v>
      </c>
      <c r="F70" s="9"/>
      <c r="G70" s="9"/>
      <c r="H70" s="9"/>
      <c r="I70" s="9"/>
    </row>
    <row r="71" spans="1:9" ht="15.95" customHeight="1">
      <c r="A71" s="14"/>
      <c r="B71" s="10" t="s">
        <v>6</v>
      </c>
      <c r="C71" s="11">
        <v>92</v>
      </c>
      <c r="D71" s="11">
        <v>92</v>
      </c>
      <c r="F71" s="9"/>
      <c r="G71" s="9"/>
      <c r="H71" s="9"/>
      <c r="I71" s="9"/>
    </row>
    <row r="72" spans="1:9" ht="15.95" customHeight="1">
      <c r="A72" s="14"/>
      <c r="B72" s="10" t="s">
        <v>646</v>
      </c>
      <c r="C72" s="11">
        <v>84</v>
      </c>
      <c r="D72" s="11">
        <v>94</v>
      </c>
      <c r="F72" s="9"/>
      <c r="G72" s="9"/>
      <c r="H72" s="9"/>
      <c r="I72" s="9"/>
    </row>
    <row r="73" spans="1:9" ht="15.95" customHeight="1">
      <c r="A73" s="14"/>
      <c r="B73" s="10" t="s">
        <v>711</v>
      </c>
      <c r="C73" s="11">
        <v>47</v>
      </c>
      <c r="D73" s="11">
        <v>60</v>
      </c>
      <c r="F73" s="9"/>
      <c r="G73" s="9"/>
      <c r="H73" s="9"/>
      <c r="I73" s="9"/>
    </row>
    <row r="74" spans="1:9" ht="15.95" customHeight="1">
      <c r="A74" s="14"/>
      <c r="B74" s="10" t="s">
        <v>647</v>
      </c>
      <c r="C74" s="11">
        <v>92</v>
      </c>
      <c r="D74" s="11">
        <v>95</v>
      </c>
      <c r="F74" s="9"/>
      <c r="G74" s="9"/>
      <c r="H74" s="9"/>
      <c r="I74" s="9"/>
    </row>
    <row r="75" spans="1:9" ht="15.95" customHeight="1">
      <c r="A75" s="14"/>
      <c r="B75" s="10" t="s">
        <v>8</v>
      </c>
      <c r="C75" s="11">
        <v>86</v>
      </c>
      <c r="D75" s="11">
        <v>74</v>
      </c>
      <c r="F75" s="9"/>
      <c r="G75" s="9"/>
      <c r="H75" s="9"/>
      <c r="I75" s="9"/>
    </row>
    <row r="76" spans="1:9" ht="15.95" customHeight="1">
      <c r="A76" s="14"/>
      <c r="B76" s="10" t="s">
        <v>139</v>
      </c>
      <c r="C76" s="11">
        <v>113</v>
      </c>
      <c r="D76" s="11">
        <v>110</v>
      </c>
      <c r="F76" s="9"/>
      <c r="G76" s="9"/>
      <c r="H76" s="9"/>
      <c r="I76" s="9"/>
    </row>
    <row r="77" spans="1:9" ht="15.95" customHeight="1">
      <c r="A77" s="14"/>
      <c r="B77" s="10" t="s">
        <v>561</v>
      </c>
      <c r="C77" s="11">
        <v>100</v>
      </c>
      <c r="D77" s="11">
        <v>95</v>
      </c>
      <c r="F77" s="9"/>
      <c r="G77" s="9"/>
      <c r="H77" s="9"/>
      <c r="I77" s="9"/>
    </row>
    <row r="78" spans="1:9" ht="15.95" customHeight="1">
      <c r="A78" s="14"/>
      <c r="B78" s="10" t="s">
        <v>648</v>
      </c>
      <c r="C78" s="11">
        <v>105</v>
      </c>
      <c r="D78" s="11">
        <v>106</v>
      </c>
      <c r="F78" s="9"/>
      <c r="G78" s="9"/>
      <c r="H78" s="9"/>
      <c r="I78" s="9"/>
    </row>
    <row r="79" spans="1:9" ht="15.95" customHeight="1">
      <c r="A79" s="14"/>
      <c r="B79" s="10" t="s">
        <v>649</v>
      </c>
      <c r="C79" s="11">
        <v>105</v>
      </c>
      <c r="D79" s="11">
        <v>105</v>
      </c>
      <c r="F79" s="9"/>
      <c r="G79" s="9"/>
      <c r="H79" s="9"/>
      <c r="I79" s="9"/>
    </row>
    <row r="80" spans="1:9" ht="15.95" customHeight="1">
      <c r="A80" s="14"/>
      <c r="B80" s="10" t="s">
        <v>12</v>
      </c>
      <c r="C80" s="11">
        <v>108</v>
      </c>
      <c r="D80" s="11">
        <v>110</v>
      </c>
      <c r="F80" s="9"/>
      <c r="G80" s="9"/>
      <c r="H80" s="9"/>
      <c r="I80" s="9"/>
    </row>
    <row r="81" spans="1:9" ht="15.95" customHeight="1">
      <c r="A81" s="14"/>
      <c r="B81" s="10" t="s">
        <v>13</v>
      </c>
      <c r="C81" s="11">
        <v>70</v>
      </c>
      <c r="D81" s="11">
        <v>70</v>
      </c>
      <c r="F81" s="9"/>
      <c r="G81" s="9"/>
      <c r="H81" s="9"/>
      <c r="I81" s="9"/>
    </row>
    <row r="82" spans="1:9" ht="15.95" customHeight="1">
      <c r="A82" s="14"/>
      <c r="B82" s="10" t="s">
        <v>650</v>
      </c>
      <c r="C82" s="11">
        <v>63</v>
      </c>
      <c r="D82" s="11">
        <v>63</v>
      </c>
      <c r="F82" s="9"/>
      <c r="G82" s="9"/>
      <c r="H82" s="9"/>
      <c r="I82" s="9"/>
    </row>
    <row r="83" spans="1:9" ht="15.95" customHeight="1">
      <c r="A83" s="14"/>
      <c r="B83" s="10" t="s">
        <v>643</v>
      </c>
      <c r="C83" s="11">
        <v>87</v>
      </c>
      <c r="D83" s="11">
        <v>92</v>
      </c>
      <c r="F83" s="9"/>
      <c r="G83" s="9"/>
      <c r="H83" s="9"/>
      <c r="I83" s="9"/>
    </row>
    <row r="84" spans="1:9" ht="15.95" customHeight="1">
      <c r="A84" s="14"/>
      <c r="B84" s="10" t="s">
        <v>15</v>
      </c>
      <c r="C84" s="11">
        <v>97</v>
      </c>
      <c r="D84" s="11">
        <v>73</v>
      </c>
      <c r="F84" s="9"/>
      <c r="G84" s="9"/>
      <c r="H84" s="9"/>
      <c r="I84" s="9"/>
    </row>
    <row r="85" spans="1:9" ht="15.95" customHeight="1">
      <c r="A85" s="14"/>
      <c r="B85" s="10" t="s">
        <v>16</v>
      </c>
      <c r="C85" s="11">
        <v>74</v>
      </c>
      <c r="D85" s="11">
        <v>76</v>
      </c>
      <c r="F85" s="9"/>
      <c r="G85" s="9"/>
      <c r="H85" s="9"/>
      <c r="I85" s="9"/>
    </row>
    <row r="86" spans="1:9" ht="15.95" customHeight="1">
      <c r="A86" s="14"/>
      <c r="B86" s="10" t="s">
        <v>651</v>
      </c>
      <c r="C86" s="11">
        <v>78</v>
      </c>
      <c r="D86" s="11">
        <v>81</v>
      </c>
      <c r="F86" s="9"/>
      <c r="G86" s="9"/>
      <c r="H86" s="9"/>
      <c r="I86" s="9"/>
    </row>
    <row r="87" spans="1:9" ht="15.95" customHeight="1">
      <c r="A87" s="14"/>
      <c r="B87" s="10" t="s">
        <v>652</v>
      </c>
      <c r="C87" s="11">
        <v>125</v>
      </c>
      <c r="D87" s="11">
        <v>110</v>
      </c>
      <c r="F87" s="9"/>
      <c r="G87" s="9"/>
      <c r="H87" s="9"/>
      <c r="I87" s="9"/>
    </row>
    <row r="88" spans="1:9" ht="15.95" customHeight="1">
      <c r="A88" s="14"/>
      <c r="B88" s="10" t="s">
        <v>17</v>
      </c>
      <c r="C88" s="11">
        <v>95</v>
      </c>
      <c r="D88" s="11">
        <v>77</v>
      </c>
      <c r="F88" s="9"/>
      <c r="G88" s="9"/>
      <c r="H88" s="9"/>
      <c r="I88" s="9"/>
    </row>
    <row r="89" spans="1:9" ht="15.95" customHeight="1">
      <c r="A89" s="14"/>
      <c r="B89" s="10" t="s">
        <v>19</v>
      </c>
      <c r="C89" s="11">
        <v>104</v>
      </c>
      <c r="D89" s="11">
        <v>98</v>
      </c>
      <c r="F89" s="9"/>
      <c r="G89" s="9"/>
      <c r="H89" s="9"/>
      <c r="I89" s="9"/>
    </row>
    <row r="90" spans="1:9" ht="15.95" customHeight="1">
      <c r="A90" s="14"/>
      <c r="B90" s="10" t="s">
        <v>20</v>
      </c>
      <c r="C90" s="11">
        <v>94</v>
      </c>
      <c r="D90" s="11">
        <v>80</v>
      </c>
      <c r="F90" s="9"/>
      <c r="G90" s="9"/>
      <c r="H90" s="9"/>
      <c r="I90" s="9"/>
    </row>
    <row r="91" spans="1:9" ht="15.95" customHeight="1">
      <c r="A91" s="14"/>
      <c r="B91" s="10" t="s">
        <v>21</v>
      </c>
      <c r="C91" s="11">
        <v>88</v>
      </c>
      <c r="D91" s="11">
        <v>98</v>
      </c>
      <c r="F91" s="9"/>
      <c r="G91" s="9"/>
      <c r="H91" s="9"/>
      <c r="I91" s="9"/>
    </row>
    <row r="92" spans="1:9" ht="15.95" customHeight="1">
      <c r="A92" s="14"/>
      <c r="B92" s="10" t="s">
        <v>653</v>
      </c>
      <c r="C92" s="11">
        <v>86</v>
      </c>
      <c r="D92" s="11">
        <v>86</v>
      </c>
      <c r="F92" s="9"/>
      <c r="G92" s="9"/>
      <c r="H92" s="9"/>
      <c r="I92" s="9"/>
    </row>
    <row r="93" spans="1:9" ht="15.95" customHeight="1">
      <c r="A93" s="14"/>
      <c r="B93" s="10" t="s">
        <v>654</v>
      </c>
      <c r="C93" s="11">
        <v>69</v>
      </c>
      <c r="D93" s="11">
        <v>69</v>
      </c>
      <c r="F93" s="9"/>
      <c r="G93" s="9"/>
      <c r="H93" s="9"/>
      <c r="I93" s="9"/>
    </row>
    <row r="94" spans="1:9" ht="15.95" customHeight="1">
      <c r="A94" s="14"/>
      <c r="B94" s="10" t="s">
        <v>24</v>
      </c>
      <c r="C94" s="11">
        <v>78</v>
      </c>
      <c r="D94" s="11">
        <v>78</v>
      </c>
      <c r="F94" s="9"/>
      <c r="G94" s="9"/>
      <c r="H94" s="9"/>
      <c r="I94" s="9"/>
    </row>
    <row r="95" spans="1:9" ht="15.95" customHeight="1">
      <c r="A95" s="14"/>
      <c r="B95" s="10" t="s">
        <v>655</v>
      </c>
      <c r="C95" s="11">
        <v>86</v>
      </c>
      <c r="D95" s="11">
        <v>86</v>
      </c>
      <c r="F95" s="9"/>
      <c r="G95" s="9"/>
      <c r="H95" s="9"/>
      <c r="I95" s="9"/>
    </row>
    <row r="96" spans="1:9" ht="15.95" customHeight="1">
      <c r="A96" s="14"/>
      <c r="B96" s="10" t="s">
        <v>26</v>
      </c>
      <c r="C96" s="11">
        <v>61</v>
      </c>
      <c r="D96" s="11">
        <v>65</v>
      </c>
      <c r="F96" s="9"/>
      <c r="G96" s="9"/>
      <c r="H96" s="9"/>
      <c r="I96" s="9"/>
    </row>
    <row r="97" spans="1:9" ht="15.95" customHeight="1">
      <c r="A97" s="14"/>
      <c r="B97" s="10" t="s">
        <v>656</v>
      </c>
      <c r="C97" s="11">
        <v>57</v>
      </c>
      <c r="D97" s="11">
        <v>70</v>
      </c>
      <c r="F97" s="9"/>
      <c r="G97" s="9"/>
      <c r="H97" s="9"/>
      <c r="I97" s="9"/>
    </row>
    <row r="98" spans="1:9" ht="15.95" customHeight="1">
      <c r="A98" s="14"/>
      <c r="B98" s="10" t="s">
        <v>659</v>
      </c>
      <c r="C98" s="11">
        <v>104</v>
      </c>
      <c r="D98" s="11">
        <v>104</v>
      </c>
      <c r="F98" s="9"/>
      <c r="G98" s="9"/>
      <c r="H98" s="9"/>
      <c r="I98" s="9"/>
    </row>
    <row r="99" spans="1:9" ht="15.95" customHeight="1">
      <c r="A99" s="14"/>
      <c r="B99" s="10" t="s">
        <v>28</v>
      </c>
      <c r="C99" s="11">
        <v>68</v>
      </c>
      <c r="D99" s="11">
        <v>68</v>
      </c>
      <c r="F99" s="9"/>
      <c r="G99" s="9"/>
      <c r="H99" s="9"/>
      <c r="I99" s="9"/>
    </row>
    <row r="100" spans="1:9" ht="15.95" customHeight="1">
      <c r="A100" s="14"/>
      <c r="B100" s="10" t="s">
        <v>660</v>
      </c>
      <c r="C100" s="11">
        <v>95</v>
      </c>
      <c r="D100" s="11">
        <v>71</v>
      </c>
      <c r="F100" s="9"/>
      <c r="G100" s="9"/>
      <c r="H100" s="9"/>
      <c r="I100" s="9"/>
    </row>
    <row r="101" spans="1:9" ht="15.95" customHeight="1">
      <c r="A101" s="14"/>
      <c r="B101" s="10" t="s">
        <v>31</v>
      </c>
      <c r="C101" s="11">
        <v>71</v>
      </c>
      <c r="D101" s="11">
        <v>71</v>
      </c>
      <c r="F101" s="9"/>
      <c r="G101" s="9"/>
      <c r="H101" s="9"/>
      <c r="I101" s="9"/>
    </row>
    <row r="102" spans="1:9" ht="15.95" customHeight="1">
      <c r="A102" s="14"/>
      <c r="B102" s="10" t="s">
        <v>562</v>
      </c>
      <c r="C102" s="11">
        <v>85</v>
      </c>
      <c r="D102" s="11">
        <v>71</v>
      </c>
      <c r="F102" s="9"/>
      <c r="G102" s="9"/>
      <c r="H102" s="9"/>
      <c r="I102" s="9"/>
    </row>
    <row r="103" spans="1:9" ht="15.95" customHeight="1">
      <c r="A103" s="14"/>
      <c r="B103" s="10" t="s">
        <v>658</v>
      </c>
      <c r="C103" s="11">
        <v>105</v>
      </c>
      <c r="D103" s="11">
        <v>108</v>
      </c>
      <c r="F103" s="9"/>
      <c r="G103" s="9"/>
      <c r="H103" s="9"/>
      <c r="I103" s="9"/>
    </row>
    <row r="104" spans="1:9" ht="15.95" customHeight="1">
      <c r="A104" s="14"/>
      <c r="B104" s="10" t="s">
        <v>661</v>
      </c>
      <c r="C104" s="11">
        <v>112</v>
      </c>
      <c r="D104" s="11">
        <v>104</v>
      </c>
      <c r="F104" s="9"/>
      <c r="G104" s="9"/>
      <c r="H104" s="9"/>
      <c r="I104" s="9"/>
    </row>
    <row r="105" spans="1:9" ht="15.95" customHeight="1">
      <c r="A105" s="14"/>
      <c r="B105" s="10" t="s">
        <v>662</v>
      </c>
      <c r="C105" s="11">
        <v>85</v>
      </c>
      <c r="D105" s="11">
        <v>87</v>
      </c>
      <c r="F105" s="9"/>
      <c r="G105" s="9"/>
      <c r="H105" s="9"/>
      <c r="I105" s="9"/>
    </row>
    <row r="106" spans="1:9" ht="15.95" customHeight="1">
      <c r="A106" s="14"/>
      <c r="B106" s="10" t="s">
        <v>32</v>
      </c>
      <c r="C106" s="11">
        <v>85</v>
      </c>
      <c r="D106" s="11">
        <v>91</v>
      </c>
      <c r="F106" s="9"/>
      <c r="G106" s="9"/>
      <c r="H106" s="9"/>
      <c r="I106" s="9"/>
    </row>
    <row r="107" spans="1:9" ht="15.95" customHeight="1">
      <c r="A107" s="14"/>
      <c r="B107" s="10" t="s">
        <v>221</v>
      </c>
      <c r="C107" s="11">
        <v>105</v>
      </c>
      <c r="D107" s="11">
        <v>86</v>
      </c>
      <c r="F107" s="9"/>
      <c r="G107" s="9"/>
      <c r="H107" s="9"/>
      <c r="I107" s="9"/>
    </row>
    <row r="108" spans="1:9" ht="15.95" customHeight="1">
      <c r="A108" s="14"/>
      <c r="B108" s="10" t="s">
        <v>665</v>
      </c>
      <c r="C108" s="11">
        <v>81</v>
      </c>
      <c r="D108" s="11">
        <v>81</v>
      </c>
      <c r="F108" s="9"/>
      <c r="G108" s="9"/>
      <c r="H108" s="9"/>
      <c r="I108" s="9"/>
    </row>
    <row r="109" spans="1:9" ht="15.95" customHeight="1">
      <c r="A109" s="14"/>
      <c r="B109" s="10" t="s">
        <v>563</v>
      </c>
      <c r="C109" s="11">
        <v>77</v>
      </c>
      <c r="D109" s="11">
        <v>77</v>
      </c>
      <c r="F109" s="9"/>
      <c r="G109" s="9"/>
      <c r="H109" s="9"/>
      <c r="I109" s="9"/>
    </row>
    <row r="110" spans="1:9" ht="15.95" customHeight="1">
      <c r="A110" s="14"/>
      <c r="B110" s="10" t="s">
        <v>564</v>
      </c>
      <c r="C110" s="11">
        <v>86</v>
      </c>
      <c r="D110" s="11">
        <v>84</v>
      </c>
      <c r="F110" s="9"/>
      <c r="G110" s="9"/>
      <c r="H110" s="9"/>
      <c r="I110" s="9"/>
    </row>
    <row r="111" spans="1:9" ht="15.95" customHeight="1">
      <c r="A111" s="14"/>
      <c r="B111" s="10" t="s">
        <v>39</v>
      </c>
      <c r="C111" s="11">
        <v>31</v>
      </c>
      <c r="D111" s="11">
        <v>32</v>
      </c>
      <c r="F111" s="9"/>
      <c r="G111" s="9"/>
      <c r="H111" s="9"/>
      <c r="I111" s="9"/>
    </row>
    <row r="112" spans="1:9" ht="15.95" customHeight="1">
      <c r="A112" s="14"/>
      <c r="B112" s="10" t="s">
        <v>670</v>
      </c>
      <c r="C112" s="11">
        <v>57</v>
      </c>
      <c r="D112" s="11">
        <v>49</v>
      </c>
      <c r="F112" s="9"/>
      <c r="G112" s="9"/>
      <c r="H112" s="9"/>
      <c r="I112" s="9"/>
    </row>
    <row r="113" spans="1:9" ht="15.95" customHeight="1">
      <c r="A113" s="14"/>
      <c r="B113" s="10" t="s">
        <v>671</v>
      </c>
      <c r="C113" s="11">
        <v>86</v>
      </c>
      <c r="D113" s="11">
        <v>86</v>
      </c>
      <c r="F113" s="9"/>
      <c r="G113" s="9"/>
      <c r="H113" s="9"/>
      <c r="I113" s="9"/>
    </row>
    <row r="114" spans="1:9" ht="15.95" customHeight="1">
      <c r="A114" s="14"/>
      <c r="B114" s="10" t="s">
        <v>185</v>
      </c>
      <c r="C114" s="11">
        <v>67</v>
      </c>
      <c r="D114" s="11">
        <v>56</v>
      </c>
      <c r="F114" s="9"/>
      <c r="G114" s="9"/>
      <c r="H114" s="9"/>
      <c r="I114" s="9"/>
    </row>
    <row r="115" spans="1:9" ht="15.95" customHeight="1">
      <c r="A115" s="14"/>
      <c r="B115" s="10" t="s">
        <v>669</v>
      </c>
      <c r="C115" s="11">
        <v>109</v>
      </c>
      <c r="D115" s="11">
        <v>96</v>
      </c>
      <c r="F115" s="9"/>
      <c r="G115" s="9"/>
      <c r="H115" s="9"/>
      <c r="I115" s="9"/>
    </row>
    <row r="116" spans="1:9" ht="15.95" customHeight="1">
      <c r="A116" s="14"/>
      <c r="B116" s="10" t="s">
        <v>668</v>
      </c>
      <c r="C116" s="11">
        <v>63</v>
      </c>
      <c r="D116" s="11">
        <v>63</v>
      </c>
      <c r="F116" s="9"/>
      <c r="G116" s="9"/>
      <c r="H116" s="9"/>
      <c r="I116" s="9"/>
    </row>
    <row r="117" spans="1:9" ht="15.95" customHeight="1">
      <c r="A117" s="14"/>
      <c r="B117" s="10" t="s">
        <v>41</v>
      </c>
      <c r="C117" s="11">
        <v>82</v>
      </c>
      <c r="D117" s="11">
        <v>69</v>
      </c>
      <c r="F117" s="9"/>
      <c r="G117" s="9"/>
      <c r="H117" s="9"/>
      <c r="I117" s="9"/>
    </row>
    <row r="118" spans="1:9" ht="15.95" customHeight="1">
      <c r="A118" s="14"/>
      <c r="B118" s="10" t="s">
        <v>673</v>
      </c>
      <c r="C118" s="11">
        <v>75</v>
      </c>
      <c r="D118" s="11">
        <v>83</v>
      </c>
      <c r="F118" s="9"/>
      <c r="G118" s="9"/>
      <c r="H118" s="9"/>
      <c r="I118" s="9"/>
    </row>
    <row r="119" spans="1:9" ht="15.95" customHeight="1">
      <c r="A119" s="14"/>
      <c r="B119" s="10" t="s">
        <v>674</v>
      </c>
      <c r="C119" s="11">
        <v>120</v>
      </c>
      <c r="D119" s="11">
        <v>98</v>
      </c>
      <c r="F119" s="9"/>
      <c r="G119" s="9"/>
      <c r="H119" s="9"/>
      <c r="I119" s="9"/>
    </row>
    <row r="120" spans="1:9" ht="15.95" customHeight="1">
      <c r="A120" s="14"/>
      <c r="B120" s="10" t="s">
        <v>42</v>
      </c>
      <c r="C120" s="11">
        <v>47</v>
      </c>
      <c r="D120" s="11">
        <v>47</v>
      </c>
      <c r="F120" s="9"/>
      <c r="G120" s="9"/>
      <c r="H120" s="9"/>
      <c r="I120" s="9"/>
    </row>
    <row r="121" spans="1:9" ht="15.95" customHeight="1">
      <c r="A121" s="14"/>
      <c r="B121" s="10" t="s">
        <v>50</v>
      </c>
      <c r="C121" s="11">
        <v>120</v>
      </c>
      <c r="D121" s="11">
        <v>110</v>
      </c>
      <c r="F121" s="9"/>
      <c r="G121" s="9"/>
      <c r="H121" s="9"/>
      <c r="I121" s="9"/>
    </row>
    <row r="122" spans="1:9" ht="15.95" customHeight="1">
      <c r="A122" s="14"/>
      <c r="B122" s="10" t="s">
        <v>675</v>
      </c>
      <c r="C122" s="11">
        <v>66</v>
      </c>
      <c r="D122" s="11">
        <v>53</v>
      </c>
      <c r="F122" s="9"/>
      <c r="G122" s="9"/>
      <c r="H122" s="9"/>
      <c r="I122" s="9"/>
    </row>
    <row r="123" spans="1:9" ht="15.95" customHeight="1">
      <c r="A123" s="14"/>
      <c r="B123" s="10" t="s">
        <v>235</v>
      </c>
      <c r="C123" s="11">
        <v>120</v>
      </c>
      <c r="D123" s="11">
        <v>110</v>
      </c>
      <c r="F123" s="9"/>
      <c r="G123" s="9"/>
      <c r="H123" s="9"/>
      <c r="I123" s="9"/>
    </row>
    <row r="124" spans="1:9" ht="15.95" customHeight="1">
      <c r="A124" s="14"/>
      <c r="B124" s="10" t="s">
        <v>676</v>
      </c>
      <c r="C124" s="11">
        <v>67</v>
      </c>
      <c r="D124" s="11">
        <v>77</v>
      </c>
      <c r="F124" s="9"/>
      <c r="G124" s="9"/>
      <c r="H124" s="9"/>
      <c r="I124" s="9"/>
    </row>
    <row r="125" spans="1:9" ht="15.95" customHeight="1">
      <c r="A125" s="14"/>
      <c r="B125" s="10" t="s">
        <v>565</v>
      </c>
      <c r="C125" s="11">
        <v>105</v>
      </c>
      <c r="D125" s="11">
        <v>107</v>
      </c>
      <c r="F125" s="9"/>
      <c r="G125" s="9"/>
      <c r="H125" s="9"/>
      <c r="I125" s="9"/>
    </row>
    <row r="126" spans="1:9" ht="15.95" customHeight="1">
      <c r="A126" s="14"/>
      <c r="B126" s="10" t="s">
        <v>566</v>
      </c>
      <c r="C126" s="11">
        <v>84</v>
      </c>
      <c r="D126" s="11">
        <v>82</v>
      </c>
      <c r="F126" s="9"/>
      <c r="G126" s="9"/>
      <c r="H126" s="9"/>
      <c r="I126" s="9"/>
    </row>
    <row r="127" spans="1:9" ht="15.95" customHeight="1">
      <c r="A127" s="14"/>
      <c r="B127" s="10" t="s">
        <v>54</v>
      </c>
      <c r="C127" s="11">
        <v>66</v>
      </c>
      <c r="D127" s="11">
        <v>66</v>
      </c>
      <c r="F127" s="9"/>
      <c r="G127" s="9"/>
      <c r="H127" s="9"/>
      <c r="I127" s="9"/>
    </row>
    <row r="128" spans="1:9" ht="15.95" customHeight="1">
      <c r="A128" s="14"/>
      <c r="B128" s="10" t="s">
        <v>679</v>
      </c>
      <c r="C128" s="11">
        <v>64</v>
      </c>
      <c r="D128" s="11">
        <v>64</v>
      </c>
      <c r="F128" s="9"/>
      <c r="G128" s="9"/>
      <c r="H128" s="9"/>
      <c r="I128" s="9"/>
    </row>
    <row r="129" spans="1:9" ht="15.95" customHeight="1">
      <c r="A129" s="14"/>
      <c r="B129" s="10" t="s">
        <v>567</v>
      </c>
      <c r="C129" s="11">
        <v>83</v>
      </c>
      <c r="D129" s="11">
        <v>62</v>
      </c>
      <c r="F129" s="9"/>
      <c r="G129" s="9"/>
      <c r="H129" s="9"/>
      <c r="I129" s="9"/>
    </row>
    <row r="130" spans="1:9" ht="15.95" customHeight="1">
      <c r="A130" s="14"/>
      <c r="B130" s="10" t="s">
        <v>57</v>
      </c>
      <c r="C130" s="11">
        <v>87</v>
      </c>
      <c r="D130" s="11">
        <v>96</v>
      </c>
      <c r="F130" s="9"/>
      <c r="G130" s="9"/>
      <c r="H130" s="9"/>
      <c r="I130" s="9"/>
    </row>
    <row r="131" spans="1:9" ht="15.95" customHeight="1">
      <c r="A131" s="14"/>
      <c r="B131" s="10" t="s">
        <v>141</v>
      </c>
      <c r="C131" s="11">
        <v>78</v>
      </c>
      <c r="D131" s="11">
        <v>82</v>
      </c>
      <c r="F131" s="9"/>
      <c r="G131" s="9"/>
      <c r="H131" s="9"/>
      <c r="I131" s="9"/>
    </row>
    <row r="132" spans="1:9" ht="15.95" customHeight="1">
      <c r="A132" s="14"/>
      <c r="B132" s="10" t="s">
        <v>681</v>
      </c>
      <c r="C132" s="11">
        <v>78</v>
      </c>
      <c r="D132" s="11">
        <v>66</v>
      </c>
      <c r="F132" s="9"/>
      <c r="G132" s="9"/>
      <c r="H132" s="9"/>
      <c r="I132" s="9"/>
    </row>
    <row r="133" spans="1:9" ht="15.95" customHeight="1">
      <c r="A133" s="14"/>
      <c r="B133" s="10" t="s">
        <v>60</v>
      </c>
      <c r="C133" s="11">
        <v>105</v>
      </c>
      <c r="D133" s="11">
        <v>101</v>
      </c>
      <c r="F133" s="9"/>
      <c r="G133" s="9"/>
      <c r="H133" s="9"/>
      <c r="I133" s="9"/>
    </row>
    <row r="134" spans="1:9" ht="15.95" customHeight="1">
      <c r="A134" s="14"/>
      <c r="B134" s="10" t="s">
        <v>682</v>
      </c>
      <c r="C134" s="11">
        <v>63</v>
      </c>
      <c r="D134" s="11">
        <v>63</v>
      </c>
      <c r="F134" s="9"/>
      <c r="G134" s="9"/>
      <c r="H134" s="9"/>
      <c r="I134" s="9"/>
    </row>
    <row r="135" spans="1:9" ht="15.95" customHeight="1">
      <c r="A135" s="14"/>
      <c r="B135" s="10" t="s">
        <v>62</v>
      </c>
      <c r="C135" s="11">
        <v>70</v>
      </c>
      <c r="D135" s="11">
        <v>74</v>
      </c>
      <c r="F135" s="9"/>
      <c r="G135" s="9"/>
      <c r="H135" s="9"/>
      <c r="I135" s="9"/>
    </row>
    <row r="136" spans="1:9" ht="15.95" customHeight="1">
      <c r="A136" s="14"/>
      <c r="B136" s="10" t="s">
        <v>595</v>
      </c>
      <c r="C136" s="11">
        <v>105</v>
      </c>
      <c r="D136" s="11">
        <v>104</v>
      </c>
      <c r="F136" s="9"/>
      <c r="G136" s="9"/>
      <c r="H136" s="9"/>
      <c r="I136" s="9"/>
    </row>
    <row r="137" spans="1:9" ht="15.95" customHeight="1">
      <c r="A137" s="14"/>
      <c r="B137" s="10" t="s">
        <v>63</v>
      </c>
      <c r="C137" s="11">
        <v>77</v>
      </c>
      <c r="D137" s="11">
        <v>79</v>
      </c>
      <c r="F137" s="9"/>
      <c r="G137" s="9"/>
      <c r="H137" s="9"/>
      <c r="I137" s="9"/>
    </row>
    <row r="138" spans="1:9" ht="15.95" customHeight="1">
      <c r="A138" s="14"/>
      <c r="B138" s="10" t="s">
        <v>683</v>
      </c>
      <c r="C138" s="11">
        <v>92</v>
      </c>
      <c r="D138" s="11">
        <v>78</v>
      </c>
      <c r="F138" s="9"/>
      <c r="G138" s="9"/>
      <c r="H138" s="9"/>
      <c r="I138" s="9"/>
    </row>
    <row r="139" spans="1:9" ht="15.95" customHeight="1">
      <c r="A139" s="14"/>
      <c r="B139" s="10" t="s">
        <v>684</v>
      </c>
      <c r="C139" s="11">
        <v>60</v>
      </c>
      <c r="D139" s="11">
        <v>60</v>
      </c>
      <c r="F139" s="9"/>
      <c r="G139" s="9"/>
      <c r="H139" s="9"/>
      <c r="I139" s="9"/>
    </row>
    <row r="140" spans="1:9" ht="15.95" customHeight="1">
      <c r="A140" s="14"/>
      <c r="B140" s="10" t="s">
        <v>66</v>
      </c>
      <c r="C140" s="11">
        <v>95</v>
      </c>
      <c r="D140" s="11">
        <v>95</v>
      </c>
      <c r="F140" s="9"/>
      <c r="G140" s="9"/>
      <c r="H140" s="9"/>
      <c r="I140" s="9"/>
    </row>
    <row r="141" spans="1:9" ht="15.95" customHeight="1">
      <c r="A141" s="14"/>
      <c r="B141" s="10" t="s">
        <v>685</v>
      </c>
      <c r="C141" s="11">
        <v>67</v>
      </c>
      <c r="D141" s="11">
        <v>72</v>
      </c>
      <c r="F141" s="9"/>
      <c r="G141" s="9"/>
      <c r="H141" s="9"/>
      <c r="I141" s="9"/>
    </row>
    <row r="142" spans="1:9" ht="15.95" customHeight="1">
      <c r="A142" s="14"/>
      <c r="B142" s="10" t="s">
        <v>186</v>
      </c>
      <c r="C142" s="11">
        <v>53</v>
      </c>
      <c r="D142" s="11">
        <v>58</v>
      </c>
      <c r="F142" s="9"/>
      <c r="G142" s="9"/>
      <c r="H142" s="9"/>
      <c r="I142" s="9"/>
    </row>
    <row r="143" spans="1:9" ht="15.95" customHeight="1">
      <c r="A143" s="14"/>
      <c r="B143" s="10" t="s">
        <v>68</v>
      </c>
      <c r="C143" s="11">
        <v>64</v>
      </c>
      <c r="D143" s="11">
        <v>64</v>
      </c>
      <c r="F143" s="9"/>
      <c r="G143" s="9"/>
      <c r="H143" s="9"/>
      <c r="I143" s="9"/>
    </row>
    <row r="144" spans="1:9" ht="15.95" customHeight="1">
      <c r="A144" s="14"/>
      <c r="B144" s="10" t="s">
        <v>680</v>
      </c>
      <c r="C144" s="11">
        <v>88</v>
      </c>
      <c r="D144" s="11">
        <v>80</v>
      </c>
      <c r="F144" s="9"/>
      <c r="G144" s="9"/>
      <c r="H144" s="9"/>
      <c r="I144" s="9"/>
    </row>
    <row r="145" spans="1:9" ht="15.95" customHeight="1">
      <c r="A145" s="14"/>
      <c r="B145" s="10" t="s">
        <v>69</v>
      </c>
      <c r="C145" s="11">
        <v>83</v>
      </c>
      <c r="D145" s="11">
        <v>83</v>
      </c>
      <c r="F145" s="9"/>
      <c r="G145" s="9"/>
      <c r="H145" s="9"/>
      <c r="I145" s="9"/>
    </row>
    <row r="146" spans="1:9" ht="15.95" customHeight="1">
      <c r="A146" s="14"/>
      <c r="B146" s="10" t="s">
        <v>70</v>
      </c>
      <c r="C146" s="11">
        <v>72</v>
      </c>
      <c r="D146" s="11">
        <v>61</v>
      </c>
      <c r="F146" s="9"/>
      <c r="G146" s="9"/>
      <c r="H146" s="9"/>
      <c r="I146" s="9"/>
    </row>
    <row r="147" spans="1:9" ht="15.95" customHeight="1">
      <c r="A147" s="14"/>
      <c r="B147" s="10" t="s">
        <v>686</v>
      </c>
      <c r="C147" s="11">
        <v>58</v>
      </c>
      <c r="D147" s="11">
        <v>58</v>
      </c>
      <c r="F147" s="9"/>
      <c r="G147" s="9"/>
      <c r="H147" s="9"/>
      <c r="I147" s="9"/>
    </row>
    <row r="148" spans="1:9" ht="15.95" customHeight="1">
      <c r="A148" s="14"/>
      <c r="B148" s="10" t="s">
        <v>72</v>
      </c>
      <c r="C148" s="11">
        <v>63</v>
      </c>
      <c r="D148" s="11">
        <v>53</v>
      </c>
      <c r="F148" s="9"/>
      <c r="G148" s="9"/>
      <c r="H148" s="9"/>
      <c r="I148" s="9"/>
    </row>
    <row r="149" spans="1:9" ht="15.95" customHeight="1">
      <c r="A149" s="14"/>
      <c r="B149" s="10" t="s">
        <v>73</v>
      </c>
      <c r="C149" s="11">
        <v>79</v>
      </c>
      <c r="D149" s="205">
        <v>71</v>
      </c>
      <c r="F149" s="9"/>
      <c r="G149" s="9"/>
      <c r="H149" s="9"/>
      <c r="I149" s="9"/>
    </row>
    <row r="150" spans="1:9" ht="15.95" customHeight="1">
      <c r="A150" s="14"/>
      <c r="B150" s="10" t="s">
        <v>687</v>
      </c>
      <c r="C150" s="11">
        <v>98</v>
      </c>
      <c r="D150" s="11">
        <v>103</v>
      </c>
      <c r="F150" s="9"/>
      <c r="G150" s="9"/>
      <c r="H150" s="9"/>
      <c r="I150" s="9"/>
    </row>
    <row r="151" spans="1:9" ht="15.95" customHeight="1">
      <c r="A151" s="14"/>
      <c r="B151" s="10" t="s">
        <v>688</v>
      </c>
      <c r="C151" s="11">
        <v>92</v>
      </c>
      <c r="D151" s="11">
        <v>95</v>
      </c>
      <c r="F151" s="9"/>
      <c r="G151" s="9"/>
      <c r="H151" s="9"/>
      <c r="I151" s="9"/>
    </row>
    <row r="152" spans="1:9" ht="15.95" customHeight="1">
      <c r="A152" s="14"/>
      <c r="B152" s="10" t="s">
        <v>689</v>
      </c>
      <c r="C152" s="11">
        <v>88</v>
      </c>
      <c r="D152" s="11">
        <v>97</v>
      </c>
      <c r="F152" s="9"/>
      <c r="G152" s="9"/>
      <c r="H152" s="9"/>
      <c r="I152" s="9"/>
    </row>
    <row r="153" spans="1:9" ht="15.95" customHeight="1">
      <c r="A153" s="14"/>
      <c r="B153" s="10" t="s">
        <v>74</v>
      </c>
      <c r="C153" s="11">
        <v>66</v>
      </c>
      <c r="D153" s="11">
        <v>66</v>
      </c>
      <c r="F153" s="9"/>
      <c r="G153" s="9"/>
      <c r="H153" s="9"/>
      <c r="I153" s="9"/>
    </row>
    <row r="154" spans="1:9" ht="15.95" customHeight="1">
      <c r="A154" s="14"/>
      <c r="B154" s="10" t="s">
        <v>77</v>
      </c>
      <c r="C154" s="11">
        <v>73</v>
      </c>
      <c r="D154" s="11">
        <v>73</v>
      </c>
      <c r="F154" s="9"/>
      <c r="G154" s="9"/>
      <c r="H154" s="9"/>
      <c r="I154" s="9"/>
    </row>
    <row r="155" spans="1:9" ht="15.95" customHeight="1">
      <c r="A155" s="14"/>
      <c r="B155" s="10" t="s">
        <v>78</v>
      </c>
      <c r="C155" s="11">
        <v>78</v>
      </c>
      <c r="D155" s="11">
        <v>59</v>
      </c>
      <c r="F155" s="9"/>
      <c r="G155" s="9"/>
      <c r="H155" s="9"/>
      <c r="I155" s="9"/>
    </row>
    <row r="156" spans="1:9" ht="15.95" customHeight="1">
      <c r="A156" s="14"/>
      <c r="B156" s="10" t="s">
        <v>79</v>
      </c>
      <c r="C156" s="11">
        <v>90</v>
      </c>
      <c r="D156" s="11">
        <v>61</v>
      </c>
      <c r="F156" s="9"/>
      <c r="G156" s="9"/>
      <c r="H156" s="9"/>
      <c r="I156" s="9"/>
    </row>
    <row r="157" spans="1:9" ht="15.95" customHeight="1">
      <c r="A157" s="14"/>
      <c r="B157" s="10" t="s">
        <v>678</v>
      </c>
      <c r="C157" s="11">
        <v>50</v>
      </c>
      <c r="D157" s="11">
        <v>53</v>
      </c>
      <c r="F157" s="9"/>
      <c r="G157" s="9"/>
      <c r="H157" s="9"/>
      <c r="I157" s="9"/>
    </row>
    <row r="158" spans="1:9" ht="15.95" customHeight="1">
      <c r="A158" s="14"/>
      <c r="B158" s="10" t="s">
        <v>690</v>
      </c>
      <c r="C158" s="11">
        <v>89</v>
      </c>
      <c r="D158" s="11">
        <v>80</v>
      </c>
      <c r="F158" s="9"/>
      <c r="G158" s="9"/>
      <c r="H158" s="9"/>
      <c r="I158" s="9"/>
    </row>
    <row r="159" spans="1:9" ht="15.95" customHeight="1">
      <c r="A159" s="14"/>
      <c r="B159" s="10" t="s">
        <v>691</v>
      </c>
      <c r="C159" s="11">
        <v>119</v>
      </c>
      <c r="D159" s="11">
        <v>110</v>
      </c>
      <c r="F159" s="9"/>
      <c r="G159" s="9"/>
      <c r="H159" s="9"/>
      <c r="I159" s="9"/>
    </row>
    <row r="160" spans="1:9" ht="15.95" customHeight="1">
      <c r="A160" s="14"/>
      <c r="B160" s="10" t="s">
        <v>84</v>
      </c>
      <c r="C160" s="11">
        <v>90</v>
      </c>
      <c r="D160" s="11">
        <v>83</v>
      </c>
      <c r="F160" s="9"/>
      <c r="G160" s="9"/>
      <c r="H160" s="9"/>
      <c r="I160" s="9"/>
    </row>
    <row r="161" spans="1:9" ht="15.95" customHeight="1">
      <c r="A161" s="14"/>
      <c r="B161" s="10" t="s">
        <v>85</v>
      </c>
      <c r="C161" s="11">
        <v>48</v>
      </c>
      <c r="D161" s="11">
        <v>48</v>
      </c>
      <c r="F161" s="9"/>
      <c r="G161" s="9"/>
      <c r="H161" s="9"/>
      <c r="I161" s="9"/>
    </row>
    <row r="162" spans="1:9" ht="15.95" customHeight="1">
      <c r="A162" s="14"/>
      <c r="B162" s="10" t="s">
        <v>86</v>
      </c>
      <c r="C162" s="11">
        <v>91</v>
      </c>
      <c r="D162" s="11">
        <v>77</v>
      </c>
      <c r="F162" s="9"/>
      <c r="G162" s="9"/>
      <c r="H162" s="9"/>
      <c r="I162" s="9"/>
    </row>
    <row r="163" spans="1:9" ht="15.95" customHeight="1">
      <c r="A163" s="14"/>
      <c r="B163" s="10" t="s">
        <v>87</v>
      </c>
      <c r="C163" s="11">
        <v>90</v>
      </c>
      <c r="D163" s="11">
        <v>90</v>
      </c>
      <c r="F163" s="9"/>
      <c r="G163" s="9"/>
      <c r="H163" s="9"/>
      <c r="I163" s="9"/>
    </row>
    <row r="164" spans="1:9" ht="15.95" customHeight="1">
      <c r="A164" s="14"/>
      <c r="B164" s="10" t="s">
        <v>695</v>
      </c>
      <c r="C164" s="11">
        <v>91</v>
      </c>
      <c r="D164" s="11">
        <v>98</v>
      </c>
      <c r="F164" s="9"/>
      <c r="G164" s="9"/>
      <c r="H164" s="9"/>
      <c r="I164" s="9"/>
    </row>
    <row r="165" spans="1:9" ht="15.95" customHeight="1">
      <c r="A165" s="14"/>
      <c r="B165" s="10" t="s">
        <v>89</v>
      </c>
      <c r="C165" s="11">
        <v>71</v>
      </c>
      <c r="D165" s="11">
        <v>68</v>
      </c>
      <c r="F165" s="9"/>
      <c r="G165" s="9"/>
      <c r="H165" s="9"/>
      <c r="I165" s="9"/>
    </row>
    <row r="166" spans="1:9" ht="15.95" customHeight="1">
      <c r="A166" s="14"/>
      <c r="B166" s="10" t="s">
        <v>90</v>
      </c>
      <c r="C166" s="11">
        <v>86</v>
      </c>
      <c r="D166" s="11">
        <v>94</v>
      </c>
      <c r="F166" s="9"/>
      <c r="G166" s="9"/>
      <c r="H166" s="9"/>
      <c r="I166" s="9"/>
    </row>
    <row r="167" spans="1:9" ht="15.95" customHeight="1">
      <c r="A167" s="14"/>
      <c r="B167" s="10" t="s">
        <v>569</v>
      </c>
      <c r="C167" s="11">
        <v>99</v>
      </c>
      <c r="D167" s="11">
        <v>99</v>
      </c>
      <c r="F167" s="9"/>
      <c r="G167" s="9"/>
      <c r="H167" s="9"/>
      <c r="I167" s="9"/>
    </row>
    <row r="168" spans="1:9" ht="15.95" customHeight="1">
      <c r="A168" s="14"/>
      <c r="B168" s="10" t="s">
        <v>696</v>
      </c>
      <c r="C168" s="11">
        <v>63</v>
      </c>
      <c r="D168" s="11">
        <v>71</v>
      </c>
      <c r="F168" s="9"/>
      <c r="G168" s="9"/>
      <c r="H168" s="9"/>
      <c r="I168" s="9"/>
    </row>
    <row r="169" spans="1:9" ht="15.95" customHeight="1">
      <c r="A169" s="14"/>
      <c r="B169" s="10" t="s">
        <v>148</v>
      </c>
      <c r="C169" s="11">
        <v>71</v>
      </c>
      <c r="D169" s="11">
        <v>71</v>
      </c>
      <c r="F169" s="9"/>
      <c r="G169" s="9"/>
      <c r="H169" s="9"/>
      <c r="I169" s="9"/>
    </row>
    <row r="170" spans="1:9" ht="15.95" customHeight="1">
      <c r="A170" s="14"/>
      <c r="B170" s="10" t="s">
        <v>91</v>
      </c>
      <c r="C170" s="11">
        <v>96</v>
      </c>
      <c r="D170" s="11">
        <v>79</v>
      </c>
      <c r="F170" s="9"/>
      <c r="G170" s="9"/>
      <c r="H170" s="9"/>
      <c r="I170" s="9"/>
    </row>
    <row r="171" spans="1:9" ht="15.95" customHeight="1">
      <c r="A171" s="14"/>
      <c r="B171" s="10" t="s">
        <v>92</v>
      </c>
      <c r="C171" s="11">
        <v>107</v>
      </c>
      <c r="D171" s="11">
        <v>110</v>
      </c>
      <c r="F171" s="9"/>
      <c r="G171" s="9"/>
      <c r="H171" s="9"/>
      <c r="I171" s="9"/>
    </row>
    <row r="172" spans="1:9" ht="15.95" customHeight="1">
      <c r="A172" s="14"/>
      <c r="B172" s="10" t="s">
        <v>697</v>
      </c>
      <c r="C172" s="11">
        <v>99</v>
      </c>
      <c r="D172" s="11">
        <v>94</v>
      </c>
      <c r="F172" s="9"/>
      <c r="G172" s="9"/>
      <c r="H172" s="9"/>
      <c r="I172" s="9"/>
    </row>
    <row r="173" spans="1:9" ht="15.95" customHeight="1">
      <c r="A173" s="14"/>
      <c r="B173" s="10" t="s">
        <v>698</v>
      </c>
      <c r="C173" s="11">
        <v>53</v>
      </c>
      <c r="D173" s="11">
        <v>66</v>
      </c>
      <c r="F173" s="9"/>
      <c r="G173" s="9"/>
      <c r="H173" s="9"/>
      <c r="I173" s="9"/>
    </row>
    <row r="174" spans="1:9" ht="15.95" customHeight="1">
      <c r="A174" s="14"/>
      <c r="B174" s="10" t="s">
        <v>699</v>
      </c>
      <c r="C174" s="11">
        <v>89</v>
      </c>
      <c r="D174" s="11">
        <v>86</v>
      </c>
      <c r="F174" s="9"/>
      <c r="G174" s="9"/>
      <c r="H174" s="9"/>
      <c r="I174" s="9"/>
    </row>
    <row r="175" spans="1:9" ht="15.95" customHeight="1">
      <c r="A175" s="14"/>
      <c r="B175" s="10" t="s">
        <v>96</v>
      </c>
      <c r="C175" s="11">
        <v>81</v>
      </c>
      <c r="D175" s="11">
        <v>81</v>
      </c>
      <c r="F175" s="9"/>
      <c r="G175" s="9"/>
      <c r="H175" s="9"/>
      <c r="I175" s="9"/>
    </row>
    <row r="176" spans="1:9" ht="15.95" customHeight="1">
      <c r="A176" s="14"/>
      <c r="B176" s="10" t="s">
        <v>700</v>
      </c>
      <c r="C176" s="11">
        <v>105</v>
      </c>
      <c r="D176" s="11">
        <v>92</v>
      </c>
      <c r="F176" s="9"/>
      <c r="G176" s="9"/>
      <c r="H176" s="9"/>
      <c r="I176" s="9"/>
    </row>
    <row r="177" spans="1:9" ht="15.95" customHeight="1">
      <c r="A177" s="14"/>
      <c r="B177" s="10" t="s">
        <v>98</v>
      </c>
      <c r="C177" s="11">
        <v>105</v>
      </c>
      <c r="D177" s="11">
        <v>110</v>
      </c>
      <c r="F177" s="9"/>
      <c r="G177" s="9"/>
      <c r="H177" s="9"/>
      <c r="I177" s="9"/>
    </row>
    <row r="178" spans="1:9" ht="15.95" customHeight="1">
      <c r="A178" s="14"/>
      <c r="B178" s="10" t="s">
        <v>701</v>
      </c>
      <c r="C178" s="11">
        <v>90</v>
      </c>
      <c r="D178" s="11">
        <v>83</v>
      </c>
      <c r="F178" s="9"/>
      <c r="G178" s="9"/>
      <c r="H178" s="9"/>
      <c r="I178" s="9"/>
    </row>
    <row r="179" spans="1:9" ht="15.95" customHeight="1">
      <c r="A179" s="14"/>
      <c r="B179" s="10" t="s">
        <v>101</v>
      </c>
      <c r="C179" s="11">
        <v>74</v>
      </c>
      <c r="D179" s="11">
        <v>60</v>
      </c>
      <c r="F179" s="9"/>
      <c r="G179" s="9"/>
      <c r="H179" s="9"/>
      <c r="I179" s="9"/>
    </row>
    <row r="180" spans="1:9" ht="15.95" customHeight="1">
      <c r="A180" s="14"/>
      <c r="B180" s="10" t="s">
        <v>102</v>
      </c>
      <c r="C180" s="11">
        <v>85</v>
      </c>
      <c r="D180" s="11">
        <v>87</v>
      </c>
      <c r="F180" s="9"/>
      <c r="G180" s="9"/>
      <c r="H180" s="9"/>
      <c r="I180" s="9"/>
    </row>
    <row r="181" spans="1:9" ht="15.95" customHeight="1">
      <c r="A181" s="14"/>
      <c r="B181" s="10" t="s">
        <v>703</v>
      </c>
      <c r="C181" s="11">
        <v>76</v>
      </c>
      <c r="D181" s="11">
        <v>76</v>
      </c>
      <c r="F181" s="9"/>
      <c r="G181" s="9"/>
      <c r="H181" s="9"/>
      <c r="I181" s="9"/>
    </row>
    <row r="182" spans="1:9" ht="15.95" customHeight="1">
      <c r="A182" s="14"/>
      <c r="B182" s="10" t="s">
        <v>704</v>
      </c>
      <c r="C182" s="11">
        <v>108</v>
      </c>
      <c r="D182" s="11">
        <v>98</v>
      </c>
      <c r="F182" s="9"/>
      <c r="G182" s="9"/>
      <c r="H182" s="9"/>
      <c r="I182" s="9"/>
    </row>
    <row r="183" spans="1:9" ht="15.95" customHeight="1">
      <c r="A183" s="14"/>
      <c r="B183" s="10" t="s">
        <v>105</v>
      </c>
      <c r="C183" s="11">
        <v>92</v>
      </c>
      <c r="D183" s="11">
        <v>86</v>
      </c>
      <c r="F183" s="9"/>
      <c r="G183" s="9"/>
      <c r="H183" s="9"/>
      <c r="I183" s="9"/>
    </row>
    <row r="184" spans="1:9" ht="15.95" customHeight="1">
      <c r="A184" s="14"/>
      <c r="B184" s="10" t="s">
        <v>705</v>
      </c>
      <c r="C184" s="11">
        <v>70</v>
      </c>
      <c r="D184" s="11">
        <v>68</v>
      </c>
      <c r="F184" s="9"/>
      <c r="G184" s="9"/>
      <c r="H184" s="9"/>
      <c r="I184" s="9"/>
    </row>
    <row r="185" spans="1:9" ht="15.95" customHeight="1">
      <c r="A185" s="14"/>
      <c r="B185" s="10" t="s">
        <v>571</v>
      </c>
      <c r="C185" s="11">
        <v>105</v>
      </c>
      <c r="D185" s="11">
        <v>95</v>
      </c>
      <c r="F185" s="9"/>
      <c r="G185" s="9"/>
      <c r="H185" s="9"/>
      <c r="I185" s="9"/>
    </row>
    <row r="186" spans="1:9" ht="15.95" customHeight="1">
      <c r="A186" s="14"/>
      <c r="B186" s="10" t="s">
        <v>107</v>
      </c>
      <c r="C186" s="11">
        <v>84</v>
      </c>
      <c r="D186" s="11">
        <v>89</v>
      </c>
      <c r="F186" s="9"/>
      <c r="G186" s="9"/>
      <c r="H186" s="9"/>
      <c r="I186" s="9"/>
    </row>
    <row r="187" spans="1:9" ht="15.95" customHeight="1">
      <c r="A187" s="14"/>
      <c r="B187" s="10" t="s">
        <v>108</v>
      </c>
      <c r="C187" s="11">
        <v>120</v>
      </c>
      <c r="D187" s="11">
        <v>110</v>
      </c>
      <c r="F187" s="9"/>
      <c r="G187" s="9"/>
      <c r="H187" s="9"/>
      <c r="I187" s="9"/>
    </row>
    <row r="188" spans="1:9" ht="15.95" customHeight="1">
      <c r="A188" s="14"/>
      <c r="B188" s="10" t="s">
        <v>596</v>
      </c>
      <c r="C188" s="11">
        <v>103</v>
      </c>
      <c r="D188" s="11">
        <v>103</v>
      </c>
      <c r="F188" s="9"/>
      <c r="G188" s="9"/>
      <c r="H188" s="9"/>
      <c r="I188" s="9"/>
    </row>
    <row r="189" spans="1:9" ht="15.95" customHeight="1">
      <c r="A189" s="14"/>
      <c r="B189" s="10" t="s">
        <v>706</v>
      </c>
      <c r="C189" s="11">
        <v>73</v>
      </c>
      <c r="D189" s="11">
        <v>78</v>
      </c>
      <c r="F189" s="9"/>
      <c r="G189" s="9"/>
      <c r="H189" s="9"/>
      <c r="I189" s="9"/>
    </row>
    <row r="190" spans="1:9" ht="15.95" customHeight="1">
      <c r="A190" s="14"/>
      <c r="B190" s="10" t="s">
        <v>707</v>
      </c>
      <c r="C190" s="11">
        <v>76</v>
      </c>
      <c r="D190" s="11">
        <v>81</v>
      </c>
      <c r="F190" s="9"/>
      <c r="G190" s="9"/>
      <c r="H190" s="9"/>
      <c r="I190" s="9"/>
    </row>
    <row r="191" spans="1:9" ht="15.95" customHeight="1">
      <c r="A191" s="14"/>
      <c r="B191" s="10" t="s">
        <v>702</v>
      </c>
      <c r="C191" s="11">
        <v>105</v>
      </c>
      <c r="D191" s="11">
        <v>105</v>
      </c>
      <c r="F191" s="9"/>
      <c r="G191" s="9"/>
      <c r="H191" s="9"/>
      <c r="I191" s="9"/>
    </row>
    <row r="192" spans="1:9" ht="15.95" customHeight="1">
      <c r="A192" s="14"/>
      <c r="B192" s="10" t="s">
        <v>709</v>
      </c>
      <c r="C192" s="11">
        <v>25</v>
      </c>
      <c r="D192" s="11">
        <v>25</v>
      </c>
      <c r="F192" s="9"/>
      <c r="G192" s="9"/>
      <c r="H192" s="9"/>
      <c r="I192" s="9"/>
    </row>
    <row r="193" spans="1:9" ht="15.95" customHeight="1">
      <c r="A193" s="14"/>
      <c r="B193" s="10" t="s">
        <v>725</v>
      </c>
      <c r="C193" s="11">
        <v>54</v>
      </c>
      <c r="D193" s="11">
        <v>56</v>
      </c>
      <c r="F193" s="9"/>
      <c r="G193" s="9"/>
      <c r="H193" s="9"/>
      <c r="I193" s="9"/>
    </row>
    <row r="194" spans="1:9" ht="15.95" customHeight="1">
      <c r="A194" s="14"/>
      <c r="B194" s="10" t="s">
        <v>726</v>
      </c>
      <c r="C194" s="11">
        <v>120</v>
      </c>
      <c r="D194" s="11">
        <v>72</v>
      </c>
      <c r="F194" s="9"/>
      <c r="G194" s="9"/>
      <c r="H194" s="9"/>
      <c r="I194" s="9"/>
    </row>
    <row r="195" spans="1:9" ht="15.95" customHeight="1">
      <c r="A195" s="14"/>
      <c r="B195" s="10" t="s">
        <v>710</v>
      </c>
      <c r="C195" s="11">
        <v>78</v>
      </c>
      <c r="D195" s="11">
        <v>76</v>
      </c>
      <c r="F195" s="9"/>
      <c r="G195" s="9"/>
      <c r="H195" s="9"/>
      <c r="I195" s="9"/>
    </row>
    <row r="196" spans="1:9" ht="15.95" customHeight="1">
      <c r="A196" s="14"/>
      <c r="B196" s="10" t="s">
        <v>111</v>
      </c>
      <c r="C196" s="11">
        <v>62</v>
      </c>
      <c r="D196" s="11">
        <v>62</v>
      </c>
      <c r="F196" s="9"/>
      <c r="G196" s="9"/>
      <c r="H196" s="9"/>
      <c r="I196" s="9"/>
    </row>
    <row r="197" spans="1:9" ht="15.95" customHeight="1">
      <c r="A197" s="14"/>
      <c r="B197" s="10" t="s">
        <v>708</v>
      </c>
      <c r="C197" s="11">
        <v>88</v>
      </c>
      <c r="D197" s="11">
        <v>89</v>
      </c>
      <c r="F197" s="9"/>
      <c r="G197" s="9"/>
      <c r="H197" s="9"/>
      <c r="I197" s="9"/>
    </row>
    <row r="198" spans="1:9" ht="15.95" customHeight="1">
      <c r="A198" s="14"/>
      <c r="B198" s="10" t="s">
        <v>112</v>
      </c>
      <c r="C198" s="11">
        <v>82</v>
      </c>
      <c r="D198" s="11">
        <v>55</v>
      </c>
      <c r="F198" s="9"/>
      <c r="G198" s="9"/>
      <c r="H198" s="9"/>
      <c r="I198" s="9"/>
    </row>
    <row r="199" spans="1:9" ht="15.95" customHeight="1">
      <c r="A199" s="14"/>
      <c r="B199" s="10" t="s">
        <v>727</v>
      </c>
      <c r="C199" s="11">
        <v>112</v>
      </c>
      <c r="D199" s="11">
        <v>101</v>
      </c>
      <c r="F199" s="9"/>
      <c r="G199" s="9"/>
      <c r="H199" s="9"/>
      <c r="I199" s="9"/>
    </row>
    <row r="200" spans="1:9" ht="15.95" customHeight="1">
      <c r="A200" s="14"/>
      <c r="B200" s="10" t="s">
        <v>728</v>
      </c>
      <c r="C200" s="11">
        <v>120</v>
      </c>
      <c r="D200" s="11">
        <v>110</v>
      </c>
      <c r="F200" s="9"/>
      <c r="G200" s="9"/>
      <c r="H200" s="9"/>
      <c r="I200" s="9"/>
    </row>
    <row r="201" spans="1:9" ht="15.95" customHeight="1">
      <c r="A201" s="14"/>
      <c r="B201" s="10" t="s">
        <v>712</v>
      </c>
      <c r="C201" s="11">
        <v>87</v>
      </c>
      <c r="D201" s="11">
        <v>67</v>
      </c>
      <c r="F201" s="9"/>
      <c r="G201" s="9"/>
      <c r="H201" s="9"/>
      <c r="I201" s="9"/>
    </row>
    <row r="202" spans="1:9" ht="15.95" customHeight="1">
      <c r="A202" s="14"/>
      <c r="B202" s="10" t="s">
        <v>116</v>
      </c>
      <c r="C202" s="11">
        <v>82</v>
      </c>
      <c r="D202" s="11">
        <v>77</v>
      </c>
      <c r="F202" s="9"/>
      <c r="G202" s="9"/>
      <c r="H202" s="9"/>
      <c r="I202" s="9"/>
    </row>
    <row r="203" spans="1:9" ht="15.95" customHeight="1">
      <c r="A203" s="14"/>
      <c r="B203" s="10" t="s">
        <v>713</v>
      </c>
      <c r="C203" s="11">
        <v>61</v>
      </c>
      <c r="D203" s="11">
        <v>61</v>
      </c>
      <c r="F203" s="9"/>
      <c r="G203" s="9"/>
      <c r="H203" s="9"/>
      <c r="I203" s="9"/>
    </row>
    <row r="204" spans="1:9" ht="15.95" customHeight="1">
      <c r="A204" s="14"/>
      <c r="B204" s="10" t="s">
        <v>117</v>
      </c>
      <c r="C204" s="11">
        <v>75</v>
      </c>
      <c r="D204" s="11">
        <v>75</v>
      </c>
      <c r="F204" s="9"/>
      <c r="G204" s="9"/>
      <c r="H204" s="9"/>
      <c r="I204" s="9"/>
    </row>
    <row r="205" spans="1:9" ht="15.95" customHeight="1">
      <c r="A205" s="14"/>
      <c r="B205" s="10" t="s">
        <v>118</v>
      </c>
      <c r="C205" s="11">
        <v>78</v>
      </c>
      <c r="D205" s="11">
        <v>74</v>
      </c>
      <c r="F205" s="9"/>
      <c r="G205" s="9"/>
      <c r="H205" s="9"/>
      <c r="I205" s="9"/>
    </row>
    <row r="206" spans="1:9" ht="15.95" customHeight="1">
      <c r="A206" s="14"/>
      <c r="B206" s="10" t="s">
        <v>119</v>
      </c>
      <c r="C206" s="11">
        <v>63</v>
      </c>
      <c r="D206" s="11">
        <v>63</v>
      </c>
      <c r="F206" s="9"/>
      <c r="G206" s="9"/>
      <c r="H206" s="9"/>
      <c r="I206" s="9"/>
    </row>
    <row r="207" spans="1:9" ht="15.95" customHeight="1">
      <c r="A207" s="14"/>
      <c r="B207" s="10" t="s">
        <v>120</v>
      </c>
      <c r="C207" s="11">
        <v>92</v>
      </c>
      <c r="D207" s="11">
        <v>98</v>
      </c>
      <c r="F207" s="9"/>
      <c r="G207" s="9"/>
      <c r="H207" s="9"/>
      <c r="I207" s="9"/>
    </row>
    <row r="208" spans="1:9" ht="15.95" customHeight="1">
      <c r="A208" s="14"/>
      <c r="B208" s="10" t="s">
        <v>121</v>
      </c>
      <c r="C208" s="11">
        <v>59</v>
      </c>
      <c r="D208" s="11">
        <v>59</v>
      </c>
      <c r="F208" s="9"/>
      <c r="G208" s="9"/>
      <c r="H208" s="9"/>
      <c r="I208" s="9"/>
    </row>
    <row r="209" spans="1:9" ht="15.95" customHeight="1">
      <c r="A209" s="14"/>
      <c r="B209" s="10" t="s">
        <v>714</v>
      </c>
      <c r="C209" s="11">
        <v>99</v>
      </c>
      <c r="D209" s="11">
        <v>101</v>
      </c>
      <c r="F209" s="9"/>
      <c r="G209" s="9"/>
      <c r="H209" s="9"/>
      <c r="I209" s="9"/>
    </row>
    <row r="210" spans="1:9" ht="15.95" customHeight="1">
      <c r="A210" s="14"/>
      <c r="B210" s="10" t="s">
        <v>717</v>
      </c>
      <c r="C210" s="11">
        <v>62</v>
      </c>
      <c r="D210" s="11">
        <v>62</v>
      </c>
      <c r="F210" s="9"/>
      <c r="G210" s="9"/>
      <c r="H210" s="9"/>
      <c r="I210" s="9"/>
    </row>
    <row r="211" spans="1:9" ht="15.95" customHeight="1">
      <c r="A211" s="14"/>
      <c r="B211" s="10" t="s">
        <v>718</v>
      </c>
      <c r="C211" s="11">
        <v>50</v>
      </c>
      <c r="D211" s="11">
        <v>50</v>
      </c>
      <c r="F211" s="9"/>
      <c r="G211" s="9"/>
      <c r="H211" s="9"/>
      <c r="I211" s="9"/>
    </row>
    <row r="212" spans="1:9" ht="15.95" customHeight="1">
      <c r="A212" s="14"/>
      <c r="B212" s="10" t="s">
        <v>126</v>
      </c>
      <c r="C212" s="11">
        <v>120</v>
      </c>
      <c r="D212" s="11">
        <v>110</v>
      </c>
      <c r="F212" s="9"/>
      <c r="G212" s="9"/>
      <c r="H212" s="9"/>
      <c r="I212" s="9"/>
    </row>
    <row r="213" spans="1:9" ht="15.95" customHeight="1">
      <c r="A213" s="14"/>
      <c r="B213" s="10" t="s">
        <v>719</v>
      </c>
      <c r="C213" s="11">
        <v>105</v>
      </c>
      <c r="D213" s="11">
        <v>95</v>
      </c>
      <c r="F213" s="9"/>
      <c r="G213" s="9"/>
      <c r="H213" s="9"/>
      <c r="I213" s="9"/>
    </row>
    <row r="214" spans="1:9" ht="15.95" customHeight="1">
      <c r="A214" s="14"/>
      <c r="B214" s="10" t="s">
        <v>128</v>
      </c>
      <c r="C214" s="11">
        <v>46</v>
      </c>
      <c r="D214" s="11">
        <v>46</v>
      </c>
      <c r="F214" s="9"/>
      <c r="G214" s="9"/>
      <c r="H214" s="9"/>
      <c r="I214" s="9"/>
    </row>
    <row r="215" spans="1:9" ht="15.95" customHeight="1">
      <c r="A215" s="14"/>
      <c r="B215" s="10" t="s">
        <v>692</v>
      </c>
      <c r="C215" s="11">
        <v>72</v>
      </c>
      <c r="D215" s="11">
        <v>72</v>
      </c>
      <c r="F215" s="9"/>
      <c r="G215" s="9"/>
      <c r="H215" s="9"/>
      <c r="I215" s="9"/>
    </row>
    <row r="216" spans="1:9" ht="15.95" customHeight="1">
      <c r="A216" s="14"/>
      <c r="B216" s="10" t="s">
        <v>572</v>
      </c>
      <c r="C216" s="11">
        <v>86</v>
      </c>
      <c r="D216" s="11">
        <v>80</v>
      </c>
      <c r="F216" s="9"/>
      <c r="G216" s="9"/>
      <c r="H216" s="9"/>
      <c r="I216" s="9"/>
    </row>
    <row r="217" spans="1:9" ht="15.95" customHeight="1">
      <c r="A217" s="14"/>
      <c r="B217" s="10" t="s">
        <v>721</v>
      </c>
      <c r="C217" s="11">
        <v>118</v>
      </c>
      <c r="D217" s="11">
        <v>106</v>
      </c>
      <c r="F217" s="9"/>
      <c r="G217" s="9"/>
      <c r="H217" s="9"/>
      <c r="I217" s="9"/>
    </row>
    <row r="218" spans="1:9" ht="15.95" customHeight="1">
      <c r="A218" s="14"/>
      <c r="B218" s="10" t="s">
        <v>720</v>
      </c>
      <c r="C218" s="11">
        <v>105</v>
      </c>
      <c r="D218" s="11">
        <v>110</v>
      </c>
      <c r="F218" s="9"/>
      <c r="G218" s="9"/>
      <c r="H218" s="9"/>
      <c r="I218" s="9"/>
    </row>
    <row r="219" spans="1:9" ht="15.95" customHeight="1">
      <c r="A219" s="14"/>
      <c r="B219" s="10" t="s">
        <v>722</v>
      </c>
      <c r="C219" s="11">
        <v>117</v>
      </c>
      <c r="D219" s="11">
        <v>110</v>
      </c>
      <c r="F219" s="9"/>
      <c r="G219" s="9"/>
      <c r="H219" s="9"/>
      <c r="I219" s="9"/>
    </row>
    <row r="220" spans="1:9" ht="15.95" customHeight="1">
      <c r="A220" s="14"/>
      <c r="B220" s="10" t="s">
        <v>129</v>
      </c>
      <c r="C220" s="11">
        <v>68</v>
      </c>
      <c r="D220" s="11">
        <v>68</v>
      </c>
      <c r="F220" s="9"/>
      <c r="G220" s="9"/>
      <c r="H220" s="9"/>
      <c r="I220" s="9"/>
    </row>
    <row r="221" spans="1:9" ht="15.95" customHeight="1">
      <c r="A221" s="14"/>
      <c r="B221" s="10" t="s">
        <v>693</v>
      </c>
      <c r="C221" s="11">
        <v>66</v>
      </c>
      <c r="D221" s="11">
        <v>71</v>
      </c>
      <c r="F221" s="9"/>
      <c r="G221" s="9"/>
      <c r="H221" s="9"/>
      <c r="I221" s="9"/>
    </row>
    <row r="222" spans="1:9" ht="15.95" customHeight="1">
      <c r="A222" s="14"/>
      <c r="B222" s="10" t="s">
        <v>130</v>
      </c>
      <c r="C222" s="11">
        <v>102</v>
      </c>
      <c r="D222" s="11">
        <v>89</v>
      </c>
      <c r="F222" s="9"/>
      <c r="G222" s="9"/>
      <c r="H222" s="9"/>
      <c r="I222" s="9"/>
    </row>
    <row r="223" spans="1:9" ht="15.95" customHeight="1">
      <c r="A223" s="14"/>
      <c r="B223" s="10" t="s">
        <v>131</v>
      </c>
      <c r="C223" s="11">
        <v>55</v>
      </c>
      <c r="D223" s="11">
        <v>95</v>
      </c>
      <c r="F223" s="9"/>
      <c r="G223" s="9"/>
      <c r="H223" s="9"/>
      <c r="I223" s="9"/>
    </row>
    <row r="224" spans="1:9" ht="15.95" customHeight="1">
      <c r="A224" s="14"/>
      <c r="B224" s="10" t="s">
        <v>133</v>
      </c>
      <c r="C224" s="11">
        <v>61</v>
      </c>
      <c r="D224" s="11">
        <v>61</v>
      </c>
      <c r="F224" s="9"/>
      <c r="G224" s="9"/>
      <c r="H224" s="9"/>
      <c r="I224" s="9"/>
    </row>
    <row r="225" spans="1:9" ht="15.95" customHeight="1">
      <c r="A225" s="14"/>
      <c r="B225" s="10" t="s">
        <v>619</v>
      </c>
      <c r="C225" s="11">
        <v>105</v>
      </c>
      <c r="D225" s="11">
        <v>93</v>
      </c>
      <c r="F225" s="9"/>
      <c r="G225" s="9"/>
      <c r="H225" s="9"/>
      <c r="I225" s="9"/>
    </row>
    <row r="226" spans="1:9" ht="15.95" customHeight="1">
      <c r="A226" s="14"/>
      <c r="B226" s="10" t="s">
        <v>723</v>
      </c>
      <c r="C226" s="11">
        <v>71</v>
      </c>
      <c r="D226" s="11">
        <v>74</v>
      </c>
      <c r="F226" s="9"/>
      <c r="G226" s="9"/>
      <c r="H226" s="9"/>
      <c r="I226" s="9"/>
    </row>
    <row r="227" spans="1:9" ht="15.95" customHeight="1">
      <c r="A227" s="14"/>
      <c r="B227" s="10" t="s">
        <v>724</v>
      </c>
      <c r="C227" s="11">
        <v>93</v>
      </c>
      <c r="D227" s="11">
        <v>93</v>
      </c>
      <c r="F227" s="9"/>
      <c r="G227" s="9"/>
      <c r="H227" s="9"/>
      <c r="I227" s="9"/>
    </row>
    <row r="228" spans="1:9" ht="15.95" customHeight="1">
      <c r="B228" s="10" t="s">
        <v>664</v>
      </c>
      <c r="C228" s="11">
        <v>70</v>
      </c>
      <c r="D228" s="11">
        <v>60</v>
      </c>
      <c r="F228" s="9"/>
      <c r="G228" s="9"/>
      <c r="H228" s="9"/>
      <c r="I228" s="9"/>
    </row>
    <row r="229" spans="1:9" ht="15.95" customHeight="1">
      <c r="B229" s="10" t="s">
        <v>136</v>
      </c>
      <c r="C229" s="11">
        <v>54</v>
      </c>
      <c r="D229" s="11">
        <v>77</v>
      </c>
      <c r="F229" s="9"/>
      <c r="G229" s="9"/>
      <c r="H229" s="9"/>
      <c r="I229" s="9"/>
    </row>
    <row r="230" spans="1:9" ht="15.95" customHeight="1">
      <c r="B230" s="10" t="s">
        <v>137</v>
      </c>
      <c r="C230" s="11">
        <v>91</v>
      </c>
      <c r="D230" s="11">
        <v>71</v>
      </c>
      <c r="F230" s="9"/>
      <c r="G230" s="9"/>
      <c r="H230" s="9"/>
      <c r="I230" s="9"/>
    </row>
    <row r="231" spans="1:9" ht="15.95" customHeight="1">
      <c r="F231" s="9"/>
      <c r="G231" s="9"/>
      <c r="H231" s="9"/>
      <c r="I231" s="9"/>
    </row>
    <row r="232" spans="1:9" ht="15.95" customHeight="1">
      <c r="A232" s="9"/>
      <c r="B232" s="9"/>
      <c r="C232" s="9"/>
      <c r="D232" s="9"/>
      <c r="E232" s="9"/>
      <c r="F232" s="9"/>
      <c r="G232" s="9"/>
      <c r="H232" s="9"/>
      <c r="I232" s="9"/>
    </row>
    <row r="233" spans="1:9" ht="15.95" customHeight="1"/>
    <row r="234" spans="1:9" ht="15.95" customHeight="1"/>
    <row r="235" spans="1:9" ht="15.95" customHeight="1"/>
    <row r="236" spans="1:9" ht="15.95" customHeight="1"/>
    <row r="237" spans="1:9" ht="15.95" customHeight="1"/>
    <row r="238" spans="1:9" ht="15.95" customHeight="1"/>
    <row r="239" spans="1:9" ht="15.95" customHeight="1"/>
    <row r="240" spans="1:9" ht="15.95" customHeight="1"/>
    <row r="241" ht="15.95" customHeight="1"/>
    <row r="242" ht="15.95" customHeight="1"/>
    <row r="243" ht="15.95" customHeight="1"/>
    <row r="244" ht="15.95" customHeight="1"/>
    <row r="245" ht="15.95" customHeight="1"/>
    <row r="246" ht="15.95" customHeight="1"/>
    <row r="247" ht="15.95" customHeight="1"/>
    <row r="248" ht="15.95" customHeight="1"/>
    <row r="249" ht="15.95" customHeight="1"/>
    <row r="250" ht="15.95" customHeight="1"/>
    <row r="251" ht="15.95" customHeight="1"/>
    <row r="252" ht="15.95" customHeight="1"/>
    <row r="253" ht="15.95" customHeight="1"/>
    <row r="254" ht="15.95" customHeight="1"/>
    <row r="255" ht="15.95" customHeight="1"/>
    <row r="256" ht="15.95" customHeight="1"/>
    <row r="257" ht="15.95" customHeight="1"/>
    <row r="258" ht="15.95" customHeight="1"/>
    <row r="259" ht="15.95" customHeight="1"/>
    <row r="260" ht="15.95" customHeight="1"/>
    <row r="261" ht="15.95" customHeight="1"/>
    <row r="262" ht="15.95" customHeight="1"/>
    <row r="263" ht="15.95" customHeight="1"/>
    <row r="264" ht="15.95" customHeight="1"/>
    <row r="265" ht="15.95" customHeight="1"/>
    <row r="266" ht="15.95" customHeight="1"/>
    <row r="267" ht="15.95" customHeight="1"/>
    <row r="268" ht="15.95" customHeight="1"/>
    <row r="269" ht="15.95" customHeight="1"/>
    <row r="270" ht="15.95" customHeight="1"/>
    <row r="271" ht="15.95" customHeight="1"/>
    <row r="272" ht="15.95" customHeight="1"/>
    <row r="273" ht="15.95" customHeight="1"/>
    <row r="274" ht="15.95" customHeight="1"/>
    <row r="275" ht="15.95" customHeight="1"/>
    <row r="276" ht="15.95" customHeight="1"/>
    <row r="277" ht="15.95" customHeight="1"/>
    <row r="278" ht="15.95" customHeight="1"/>
    <row r="279" ht="15.95" customHeight="1"/>
    <row r="280" ht="15.95" customHeight="1"/>
    <row r="281" ht="15.95" customHeight="1"/>
    <row r="282" ht="15.95" customHeight="1"/>
    <row r="283" ht="15.95" customHeight="1"/>
    <row r="284" ht="15.95" customHeight="1"/>
    <row r="285" ht="15.95" customHeight="1"/>
    <row r="286" ht="15.95" customHeight="1"/>
    <row r="287" ht="15.95" customHeight="1"/>
    <row r="288" ht="15.95" customHeight="1"/>
    <row r="289" ht="15.95" customHeight="1"/>
    <row r="290" ht="15.95" customHeight="1"/>
    <row r="291" ht="15.95" customHeight="1"/>
    <row r="292" ht="15.95" customHeight="1"/>
    <row r="293" ht="15.95" customHeight="1"/>
    <row r="294" ht="15.95" customHeight="1"/>
    <row r="295" ht="15.95" customHeight="1"/>
    <row r="296" ht="15.95" customHeight="1"/>
    <row r="297" ht="15.95" customHeight="1"/>
    <row r="298" ht="15.95" customHeight="1"/>
    <row r="299" ht="15.95" customHeight="1"/>
    <row r="300" ht="15.95" customHeight="1"/>
    <row r="301" ht="15.95" customHeight="1"/>
    <row r="302" ht="15.95" customHeight="1"/>
    <row r="303" ht="15.95" customHeight="1"/>
    <row r="304" ht="15.95" customHeight="1"/>
    <row r="305" ht="15.95" customHeight="1"/>
    <row r="306" ht="15.95" customHeight="1"/>
    <row r="307" ht="15.95" customHeight="1"/>
    <row r="308" ht="15.95" customHeight="1"/>
    <row r="309" ht="15.95" customHeight="1"/>
    <row r="310" ht="15.95" customHeight="1"/>
    <row r="311" ht="15.95" customHeight="1"/>
    <row r="312" ht="15.95" customHeight="1"/>
    <row r="313" ht="15.95" customHeight="1"/>
    <row r="314" ht="15.95" customHeight="1"/>
    <row r="315" ht="15.95" customHeight="1"/>
    <row r="316" ht="15.95" customHeight="1"/>
    <row r="317" ht="15.95" customHeight="1"/>
    <row r="318" ht="15.95" customHeight="1"/>
    <row r="319" ht="15.95" customHeight="1"/>
    <row r="320" ht="15.95" customHeight="1"/>
    <row r="321" ht="15.95" customHeight="1"/>
    <row r="322" ht="15.95" customHeight="1"/>
    <row r="323" ht="15.95" customHeight="1"/>
    <row r="324" ht="15.95" customHeight="1"/>
    <row r="325" ht="15.95" customHeight="1"/>
    <row r="326" ht="15.95" customHeight="1"/>
    <row r="327" ht="15.95" customHeight="1"/>
    <row r="328" ht="15.95" customHeight="1"/>
    <row r="329" ht="15.95" customHeight="1"/>
    <row r="330" ht="15.95" customHeight="1"/>
    <row r="331" ht="15.95" customHeight="1"/>
    <row r="332" ht="15.95" customHeight="1"/>
    <row r="333" ht="15.95" customHeight="1"/>
    <row r="334" ht="15.95" customHeight="1"/>
    <row r="335" ht="15.95" customHeight="1"/>
    <row r="336" ht="15.95" customHeight="1"/>
    <row r="337" ht="15.95" customHeight="1"/>
    <row r="338" ht="15.95" customHeight="1"/>
    <row r="339" ht="15.95" customHeight="1"/>
    <row r="340" ht="15.95" customHeight="1"/>
    <row r="341" ht="15.95" customHeight="1"/>
    <row r="342" ht="15.95" customHeight="1"/>
    <row r="343" ht="15.95" customHeight="1"/>
    <row r="344" ht="15.95" customHeight="1"/>
    <row r="345" ht="15.95" customHeight="1"/>
    <row r="346" ht="15.95" customHeight="1"/>
    <row r="347" ht="15.95" customHeight="1"/>
    <row r="348" ht="15.95" customHeight="1"/>
    <row r="349" ht="15.95" customHeight="1"/>
    <row r="350" ht="15.95" customHeight="1"/>
    <row r="351" ht="15.95" customHeight="1"/>
    <row r="352" ht="15.95" customHeight="1"/>
    <row r="353" ht="15.95" customHeight="1"/>
    <row r="354" ht="15.95" customHeight="1"/>
    <row r="355" ht="15.95" customHeight="1"/>
    <row r="356" ht="15.95" customHeight="1"/>
    <row r="357" ht="15.95" customHeight="1"/>
    <row r="358" ht="15.95" customHeight="1"/>
    <row r="359" ht="15.95" customHeight="1"/>
    <row r="360" ht="15.95" customHeight="1"/>
    <row r="361" ht="15.95" customHeight="1"/>
    <row r="362" ht="15.95" customHeight="1"/>
    <row r="363" ht="15.95" customHeight="1"/>
    <row r="364" ht="15.95" customHeight="1"/>
    <row r="365" ht="15.95" customHeight="1"/>
    <row r="366" ht="15.95" customHeight="1"/>
    <row r="367" ht="15.95" customHeight="1"/>
    <row r="368" ht="15.95" customHeight="1"/>
    <row r="369" ht="15.95" customHeight="1"/>
    <row r="370" ht="15.95" customHeight="1"/>
    <row r="371" ht="15.95" customHeight="1"/>
    <row r="372" ht="15.95" customHeight="1"/>
    <row r="373" ht="15.95" customHeight="1"/>
    <row r="374" ht="15.95" customHeight="1"/>
    <row r="375" ht="15.95" customHeight="1"/>
    <row r="376" ht="15.95" customHeight="1"/>
    <row r="377" ht="15.95" customHeight="1"/>
    <row r="378" ht="15.95" customHeight="1"/>
    <row r="379" ht="15.95" customHeight="1"/>
    <row r="380" ht="15.95" customHeight="1"/>
    <row r="381" ht="15.95" customHeight="1"/>
    <row r="382" ht="15.95" customHeight="1"/>
    <row r="383" ht="15.95" customHeight="1"/>
    <row r="384" ht="15.95" customHeight="1"/>
    <row r="385" ht="15.95" customHeight="1"/>
    <row r="386" ht="15.95" customHeight="1"/>
  </sheetData>
  <sheetProtection algorithmName="SHA-512" hashValue="TKagXJz5h7eBvveeEN56AERrNP825uKKJx/qS3Ak7DIA/LsJJpgBCEkOE5MNUtW/xxvE3bPqV4bDM/OFcVDI+A==" saltValue="9oqh44BL/80ZTAeBPeDEPA==" spinCount="100000" sheet="1" objects="1" scenarios="1"/>
  <sortState xmlns:xlrd2="http://schemas.microsoft.com/office/spreadsheetml/2017/richdata2" ref="B6:D230">
    <sortCondition ref="B5:B230"/>
  </sortState>
  <mergeCells count="1">
    <mergeCell ref="B2:D2"/>
  </mergeCells>
  <phoneticPr fontId="10" type="noConversion"/>
  <hyperlinks>
    <hyperlink ref="F2" location="Home!A1" tooltip="Home" display="Ç" xr:uid="{00000000-0004-0000-0200-000000000000}"/>
    <hyperlink ref="H2" location="'2'!A1" tooltip="vorige" display="Å" xr:uid="{00000000-0004-0000-0200-000001000000}"/>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79998168889431442"/>
    <pageSetUpPr autoPageBreaks="0"/>
  </sheetPr>
  <dimension ref="B1:U237"/>
  <sheetViews>
    <sheetView showGridLines="0" showRowColHeaders="0" zoomScaleNormal="100" workbookViewId="0"/>
  </sheetViews>
  <sheetFormatPr defaultColWidth="5.7109375" defaultRowHeight="11.25"/>
  <cols>
    <col min="1" max="1" width="5.7109375" style="34"/>
    <col min="2" max="2" width="5.140625" style="34" bestFit="1" customWidth="1"/>
    <col min="3" max="3" width="39.85546875" style="34" bestFit="1" customWidth="1"/>
    <col min="4" max="5" width="10.42578125" style="34" bestFit="1" customWidth="1"/>
    <col min="6" max="6" width="5.7109375" style="34"/>
    <col min="7" max="8" width="6.85546875" style="34" bestFit="1" customWidth="1"/>
    <col min="9" max="9" width="8.5703125" style="34" customWidth="1"/>
    <col min="10" max="10" width="5.7109375" style="34"/>
    <col min="11" max="11" width="24" style="34" bestFit="1" customWidth="1"/>
    <col min="12" max="12" width="43.28515625" style="34" customWidth="1"/>
    <col min="13" max="13" width="9.140625" style="34" bestFit="1" customWidth="1"/>
    <col min="14" max="14" width="10" style="34" bestFit="1" customWidth="1"/>
    <col min="15" max="15" width="24" style="34" bestFit="1" customWidth="1"/>
    <col min="16" max="16" width="51.85546875" style="34" bestFit="1" customWidth="1"/>
    <col min="17" max="17" width="6" style="34" bestFit="1" customWidth="1"/>
    <col min="18" max="19" width="5.7109375" style="34"/>
    <col min="20" max="20" width="20.42578125" style="34" bestFit="1" customWidth="1"/>
    <col min="21" max="21" width="9.140625" style="34" bestFit="1" customWidth="1"/>
    <col min="22" max="16384" width="5.7109375" style="34"/>
  </cols>
  <sheetData>
    <row r="1" spans="2:21" s="33" customFormat="1"/>
    <row r="2" spans="2:21">
      <c r="C2" s="33" t="s">
        <v>505</v>
      </c>
      <c r="D2" s="95">
        <v>5</v>
      </c>
    </row>
    <row r="3" spans="2:21">
      <c r="C3" s="33" t="s">
        <v>506</v>
      </c>
      <c r="D3" s="95">
        <v>10</v>
      </c>
    </row>
    <row r="4" spans="2:21">
      <c r="C4" s="33" t="s">
        <v>507</v>
      </c>
      <c r="D4" s="95">
        <v>15</v>
      </c>
    </row>
    <row r="5" spans="2:21">
      <c r="C5" s="33" t="s">
        <v>508</v>
      </c>
      <c r="D5" s="95">
        <v>20</v>
      </c>
    </row>
    <row r="7" spans="2:21">
      <c r="D7" s="37" t="s">
        <v>239</v>
      </c>
      <c r="E7" s="37" t="s">
        <v>240</v>
      </c>
      <c r="L7" s="43"/>
      <c r="M7" s="43"/>
      <c r="N7" s="43"/>
      <c r="O7" s="43"/>
      <c r="P7" s="43"/>
      <c r="Q7" s="43"/>
      <c r="R7" s="43"/>
      <c r="S7" s="43"/>
      <c r="U7" s="43"/>
    </row>
    <row r="8" spans="2:21">
      <c r="B8" s="34">
        <v>1</v>
      </c>
      <c r="C8" s="34" t="s">
        <v>598</v>
      </c>
      <c r="D8" s="38">
        <v>44972</v>
      </c>
      <c r="E8" s="35">
        <v>45869</v>
      </c>
      <c r="L8" s="43"/>
      <c r="M8" s="43"/>
      <c r="N8" s="43"/>
      <c r="O8" s="43"/>
      <c r="P8" s="43"/>
      <c r="Q8" s="43"/>
      <c r="R8" s="43"/>
      <c r="S8" s="43"/>
    </row>
    <row r="9" spans="2:21">
      <c r="B9" s="34">
        <v>2</v>
      </c>
      <c r="C9" s="34" t="s">
        <v>599</v>
      </c>
      <c r="D9" s="38">
        <v>45870</v>
      </c>
      <c r="E9" s="35">
        <v>46022</v>
      </c>
      <c r="O9" s="43"/>
      <c r="P9" s="43"/>
      <c r="Q9" s="43"/>
      <c r="R9" s="43"/>
      <c r="S9" s="43"/>
    </row>
    <row r="10" spans="2:21">
      <c r="D10" s="35"/>
      <c r="E10" s="35"/>
      <c r="O10" s="43"/>
      <c r="P10" s="43"/>
      <c r="Q10" s="43"/>
      <c r="R10" s="43"/>
      <c r="S10" s="43"/>
    </row>
    <row r="11" spans="2:21">
      <c r="C11" s="34" t="s">
        <v>493</v>
      </c>
      <c r="D11" s="212" t="s">
        <v>241</v>
      </c>
      <c r="E11" s="209" t="s">
        <v>242</v>
      </c>
      <c r="F11" s="36"/>
      <c r="G11" s="36"/>
      <c r="I11" s="36" t="s">
        <v>614</v>
      </c>
      <c r="M11" s="216" t="s">
        <v>615</v>
      </c>
      <c r="O11" s="43"/>
      <c r="P11" s="43"/>
      <c r="Q11" s="43"/>
      <c r="R11" s="43"/>
      <c r="S11" s="43"/>
    </row>
    <row r="12" spans="2:21">
      <c r="B12" s="34">
        <v>1</v>
      </c>
      <c r="C12" s="34" t="s">
        <v>187</v>
      </c>
      <c r="D12" s="213">
        <v>0</v>
      </c>
      <c r="E12" s="210">
        <v>0</v>
      </c>
      <c r="I12" s="215">
        <f>SUM(I13:I237)</f>
        <v>0</v>
      </c>
      <c r="L12" s="135" t="s">
        <v>262</v>
      </c>
      <c r="M12" s="136" t="s">
        <v>263</v>
      </c>
      <c r="N12" s="137" t="s">
        <v>492</v>
      </c>
      <c r="O12" s="137" t="s">
        <v>587</v>
      </c>
      <c r="P12" s="137" t="s">
        <v>588</v>
      </c>
      <c r="Q12" s="43"/>
      <c r="R12" s="43"/>
      <c r="S12" s="43"/>
      <c r="T12" s="43" t="s">
        <v>489</v>
      </c>
      <c r="U12" s="43"/>
    </row>
    <row r="13" spans="2:21">
      <c r="B13" s="34">
        <v>2</v>
      </c>
      <c r="C13" s="34" t="s">
        <v>201</v>
      </c>
      <c r="D13" s="214">
        <v>60</v>
      </c>
      <c r="E13" s="211">
        <v>55</v>
      </c>
      <c r="F13" s="208"/>
      <c r="G13" s="208">
        <f>VLOOKUP($C13,'3'!$B$6:$D$230,2,FALSE)</f>
        <v>60</v>
      </c>
      <c r="H13" s="208">
        <f>VLOOKUP($C13,'3'!$B$6:$D$231,3,FALSE)</f>
        <v>55</v>
      </c>
      <c r="I13" s="208">
        <f>+D13+E13-G13-H13</f>
        <v>0</v>
      </c>
      <c r="K13" s="34" t="s">
        <v>201</v>
      </c>
      <c r="L13" s="138" t="s">
        <v>264</v>
      </c>
      <c r="M13" s="203">
        <v>54.75</v>
      </c>
      <c r="N13" s="139">
        <f>_xlfn.XLOOKUP(L13,$C$13:$C$237,$B$13:$B$237,"xxx",0,1)</f>
        <v>2</v>
      </c>
      <c r="O13" s="199" t="str">
        <f>_xlfn.XLOOKUP(N13,$B$13:$B$237,$C$13:$C$237,,)</f>
        <v>Afghanistan</v>
      </c>
      <c r="P13" s="199" t="str">
        <f>PROPER(L13)</f>
        <v>Afghanistan</v>
      </c>
      <c r="Q13" s="200"/>
      <c r="R13" s="43"/>
      <c r="S13" s="43"/>
      <c r="T13" s="41" t="s">
        <v>393</v>
      </c>
      <c r="U13" s="42">
        <v>105</v>
      </c>
    </row>
    <row r="14" spans="2:21">
      <c r="B14" s="34">
        <v>3</v>
      </c>
      <c r="C14" s="34" t="s">
        <v>617</v>
      </c>
      <c r="D14" s="214">
        <v>59</v>
      </c>
      <c r="E14" s="211">
        <v>65</v>
      </c>
      <c r="F14" s="208"/>
      <c r="G14" s="208">
        <f>VLOOKUP($C14,'3'!$B$6:$D$230,2,FALSE)</f>
        <v>59</v>
      </c>
      <c r="H14" s="208">
        <f>VLOOKUP($C14,'3'!$B$6:$D$231,3,FALSE)</f>
        <v>65</v>
      </c>
      <c r="I14" s="208">
        <f t="shared" ref="I14:I77" si="0">+D14+E14-G14-H14</f>
        <v>0</v>
      </c>
      <c r="K14" s="34" t="s">
        <v>202</v>
      </c>
      <c r="L14" s="138" t="s">
        <v>265</v>
      </c>
      <c r="M14" s="203">
        <v>65.25</v>
      </c>
      <c r="N14" s="139">
        <f t="shared" ref="N14:N77" si="1">_xlfn.XLOOKUP(L14,$C$13:$C$237,$B$13:$B$237,"xxx",0,1)</f>
        <v>3</v>
      </c>
      <c r="O14" s="199" t="str">
        <f t="shared" ref="O14:O77" si="2">_xlfn.XLOOKUP(N14,$B$13:$B$237,$C$13:$C$237,,)</f>
        <v>Albania</v>
      </c>
      <c r="P14" s="199" t="str">
        <f t="shared" ref="P14:P77" si="3">PROPER(L14)</f>
        <v>Albania</v>
      </c>
      <c r="Q14" s="200"/>
      <c r="R14" s="43"/>
      <c r="S14" s="43"/>
      <c r="T14" s="41" t="s">
        <v>488</v>
      </c>
      <c r="U14" s="42">
        <v>105</v>
      </c>
    </row>
    <row r="15" spans="2:21">
      <c r="B15" s="34">
        <v>4</v>
      </c>
      <c r="C15" s="34" t="s">
        <v>618</v>
      </c>
      <c r="D15" s="214">
        <v>81</v>
      </c>
      <c r="E15" s="211">
        <v>80</v>
      </c>
      <c r="F15" s="208"/>
      <c r="G15" s="208">
        <f>VLOOKUP($C15,'3'!$B$6:$D$230,2,FALSE)</f>
        <v>81</v>
      </c>
      <c r="H15" s="208">
        <f>VLOOKUP($C15,'3'!$B$6:$D$231,3,FALSE)</f>
        <v>80</v>
      </c>
      <c r="I15" s="208">
        <f t="shared" si="0"/>
        <v>0</v>
      </c>
      <c r="K15" s="34" t="s">
        <v>203</v>
      </c>
      <c r="L15" s="138" t="s">
        <v>266</v>
      </c>
      <c r="M15" s="203">
        <v>79.5</v>
      </c>
      <c r="N15" s="139">
        <f t="shared" si="1"/>
        <v>4</v>
      </c>
      <c r="O15" s="199" t="str">
        <f t="shared" si="2"/>
        <v>Algeria</v>
      </c>
      <c r="P15" s="199" t="str">
        <f t="shared" si="3"/>
        <v>Algeria</v>
      </c>
      <c r="Q15" s="200"/>
      <c r="R15" s="43"/>
      <c r="S15" s="43"/>
      <c r="T15" s="41" t="s">
        <v>288</v>
      </c>
      <c r="U15" s="42">
        <v>101.07080000000001</v>
      </c>
    </row>
    <row r="16" spans="2:21">
      <c r="B16" s="34">
        <v>5</v>
      </c>
      <c r="C16" s="34" t="s">
        <v>620</v>
      </c>
      <c r="D16" s="214">
        <v>89</v>
      </c>
      <c r="E16" s="211">
        <v>79</v>
      </c>
      <c r="F16" s="208"/>
      <c r="G16" s="208">
        <f>VLOOKUP($C16,'3'!$B$6:$D$230,2,FALSE)</f>
        <v>89</v>
      </c>
      <c r="H16" s="208">
        <f>VLOOKUP($C16,'3'!$B$6:$D$231,3,FALSE)</f>
        <v>79</v>
      </c>
      <c r="I16" s="208">
        <f t="shared" si="0"/>
        <v>0</v>
      </c>
      <c r="K16" s="34" t="s">
        <v>154</v>
      </c>
      <c r="L16" s="138" t="s">
        <v>482</v>
      </c>
      <c r="M16" s="203">
        <v>93</v>
      </c>
      <c r="N16" s="139">
        <f t="shared" si="1"/>
        <v>221</v>
      </c>
      <c r="O16" s="199" t="str">
        <f t="shared" si="2"/>
        <v>Virgin Islands</v>
      </c>
      <c r="P16" s="199" t="str">
        <f t="shared" si="3"/>
        <v>Virgin Islands</v>
      </c>
      <c r="Q16" s="200"/>
      <c r="R16" s="43"/>
      <c r="S16" s="43"/>
      <c r="T16" s="41" t="s">
        <v>440</v>
      </c>
      <c r="U16" s="42">
        <v>102.8134</v>
      </c>
    </row>
    <row r="17" spans="2:21">
      <c r="B17" s="34">
        <v>6</v>
      </c>
      <c r="C17" s="34" t="s">
        <v>204</v>
      </c>
      <c r="D17" s="214">
        <v>78</v>
      </c>
      <c r="E17" s="211">
        <v>76</v>
      </c>
      <c r="F17" s="208"/>
      <c r="G17" s="208">
        <f>VLOOKUP($C17,'3'!$B$6:$D$230,2,FALSE)</f>
        <v>78</v>
      </c>
      <c r="H17" s="208">
        <f>VLOOKUP($C17,'3'!$B$6:$D$231,3,FALSE)</f>
        <v>76</v>
      </c>
      <c r="I17" s="208">
        <f t="shared" si="0"/>
        <v>0</v>
      </c>
      <c r="K17" s="34" t="s">
        <v>155</v>
      </c>
      <c r="L17" s="138" t="s">
        <v>267</v>
      </c>
      <c r="M17" s="203">
        <v>78.75</v>
      </c>
      <c r="N17" s="139">
        <f t="shared" si="1"/>
        <v>5</v>
      </c>
      <c r="O17" s="199" t="str">
        <f t="shared" si="2"/>
        <v>American Samoa</v>
      </c>
      <c r="P17" s="199" t="str">
        <f t="shared" si="3"/>
        <v>American Samoa</v>
      </c>
      <c r="Q17" s="200"/>
      <c r="R17" s="43"/>
      <c r="S17" s="43"/>
      <c r="T17" s="43"/>
      <c r="U17" s="43"/>
    </row>
    <row r="18" spans="2:21">
      <c r="B18" s="34">
        <v>7</v>
      </c>
      <c r="C18" s="34" t="s">
        <v>205</v>
      </c>
      <c r="D18" s="214">
        <v>84</v>
      </c>
      <c r="E18" s="211">
        <v>84</v>
      </c>
      <c r="F18" s="208"/>
      <c r="G18" s="208">
        <f>VLOOKUP($C18,'3'!$B$6:$D$230,2,FALSE)</f>
        <v>84</v>
      </c>
      <c r="H18" s="208">
        <f>VLOOKUP($C18,'3'!$B$6:$D$231,3,FALSE)</f>
        <v>84</v>
      </c>
      <c r="I18" s="208">
        <f t="shared" si="0"/>
        <v>0</v>
      </c>
      <c r="K18" s="34" t="s">
        <v>204</v>
      </c>
      <c r="L18" s="138" t="s">
        <v>268</v>
      </c>
      <c r="M18" s="203">
        <v>75.75</v>
      </c>
      <c r="N18" s="139">
        <f t="shared" si="1"/>
        <v>6</v>
      </c>
      <c r="O18" s="199" t="str">
        <f t="shared" si="2"/>
        <v>Andorra</v>
      </c>
      <c r="P18" s="199" t="str">
        <f t="shared" si="3"/>
        <v>Andorra</v>
      </c>
      <c r="Q18" s="200"/>
      <c r="R18" s="43"/>
      <c r="S18" s="43"/>
      <c r="T18" s="43"/>
      <c r="U18" s="43"/>
    </row>
    <row r="19" spans="2:21">
      <c r="B19" s="34">
        <v>8</v>
      </c>
      <c r="C19" s="34" t="s">
        <v>156</v>
      </c>
      <c r="D19" s="214">
        <v>105</v>
      </c>
      <c r="E19" s="211">
        <v>110</v>
      </c>
      <c r="F19" s="208"/>
      <c r="G19" s="208">
        <f>VLOOKUP($C19,'3'!$B$6:$D$230,2,FALSE)</f>
        <v>105</v>
      </c>
      <c r="H19" s="208">
        <f>VLOOKUP($C19,'3'!$B$6:$D$231,3,FALSE)</f>
        <v>110</v>
      </c>
      <c r="I19" s="208">
        <f t="shared" si="0"/>
        <v>0</v>
      </c>
      <c r="K19" s="34" t="s">
        <v>205</v>
      </c>
      <c r="L19" s="138" t="s">
        <v>269</v>
      </c>
      <c r="M19" s="203">
        <v>83.644800000000004</v>
      </c>
      <c r="N19" s="139">
        <f t="shared" si="1"/>
        <v>7</v>
      </c>
      <c r="O19" s="199" t="str">
        <f t="shared" si="2"/>
        <v>Angola</v>
      </c>
      <c r="P19" s="199" t="str">
        <f t="shared" si="3"/>
        <v>Angola</v>
      </c>
      <c r="Q19" s="200"/>
      <c r="R19" s="43"/>
      <c r="S19" s="43"/>
      <c r="T19" s="43"/>
      <c r="U19" s="43"/>
    </row>
    <row r="20" spans="2:21">
      <c r="B20" s="34">
        <v>9</v>
      </c>
      <c r="C20" s="34" t="s">
        <v>621</v>
      </c>
      <c r="D20" s="214">
        <v>105</v>
      </c>
      <c r="E20" s="211">
        <v>95</v>
      </c>
      <c r="F20" s="208"/>
      <c r="G20" s="208">
        <f>VLOOKUP($C20,'3'!$B$6:$D$230,2,FALSE)</f>
        <v>105</v>
      </c>
      <c r="H20" s="208">
        <f>VLOOKUP($C20,'3'!$B$6:$D$231,3,FALSE)</f>
        <v>95</v>
      </c>
      <c r="I20" s="208">
        <f t="shared" si="0"/>
        <v>0</v>
      </c>
      <c r="K20" s="34" t="s">
        <v>156</v>
      </c>
      <c r="L20" s="138" t="s">
        <v>270</v>
      </c>
      <c r="M20" s="203">
        <v>110</v>
      </c>
      <c r="N20" s="139">
        <f t="shared" si="1"/>
        <v>8</v>
      </c>
      <c r="O20" s="199" t="str">
        <f t="shared" si="2"/>
        <v>Anguilla</v>
      </c>
      <c r="P20" s="199" t="str">
        <f t="shared" si="3"/>
        <v>Anguilla</v>
      </c>
      <c r="Q20" s="200"/>
      <c r="R20" s="43"/>
      <c r="S20" s="43"/>
      <c r="T20" s="43"/>
      <c r="U20" s="43"/>
    </row>
    <row r="21" spans="2:21">
      <c r="B21" s="34">
        <v>10</v>
      </c>
      <c r="C21" s="34" t="s">
        <v>622</v>
      </c>
      <c r="D21" s="214">
        <v>73</v>
      </c>
      <c r="E21" s="211">
        <v>86</v>
      </c>
      <c r="F21" s="208"/>
      <c r="G21" s="208">
        <f>VLOOKUP($C21,'3'!$B$6:$D$230,2,FALSE)</f>
        <v>73</v>
      </c>
      <c r="H21" s="208">
        <f>VLOOKUP($C21,'3'!$B$6:$D$231,3,FALSE)</f>
        <v>86</v>
      </c>
      <c r="I21" s="208">
        <f t="shared" si="0"/>
        <v>0</v>
      </c>
      <c r="K21" s="34" t="s">
        <v>238</v>
      </c>
      <c r="L21" s="138" t="s">
        <v>271</v>
      </c>
      <c r="M21" s="203">
        <v>94.5</v>
      </c>
      <c r="N21" s="139">
        <f t="shared" si="1"/>
        <v>9</v>
      </c>
      <c r="O21" s="199" t="str">
        <f t="shared" si="2"/>
        <v>Antigua And Barbuda</v>
      </c>
      <c r="P21" s="199" t="str">
        <f t="shared" si="3"/>
        <v>Antigua And Barbuda</v>
      </c>
      <c r="Q21" s="200"/>
      <c r="R21" s="43"/>
      <c r="S21" s="43"/>
      <c r="T21" s="43"/>
      <c r="U21" s="43"/>
    </row>
    <row r="22" spans="2:21">
      <c r="B22" s="34">
        <v>11</v>
      </c>
      <c r="C22" s="34" t="s">
        <v>623</v>
      </c>
      <c r="D22" s="214">
        <v>92</v>
      </c>
      <c r="E22" s="211">
        <v>92</v>
      </c>
      <c r="F22" s="208"/>
      <c r="G22" s="208">
        <f>VLOOKUP($C22,'3'!$B$6:$D$230,2,FALSE)</f>
        <v>92</v>
      </c>
      <c r="H22" s="208">
        <f>VLOOKUP($C22,'3'!$B$6:$D$231,3,FALSE)</f>
        <v>92</v>
      </c>
      <c r="I22" s="208">
        <f t="shared" si="0"/>
        <v>0</v>
      </c>
      <c r="K22" s="34" t="s">
        <v>206</v>
      </c>
      <c r="L22" s="138" t="s">
        <v>272</v>
      </c>
      <c r="M22" s="203">
        <v>85.5</v>
      </c>
      <c r="N22" s="139">
        <f t="shared" si="1"/>
        <v>10</v>
      </c>
      <c r="O22" s="199" t="str">
        <f t="shared" si="2"/>
        <v>Argentina</v>
      </c>
      <c r="P22" s="199" t="str">
        <f t="shared" si="3"/>
        <v>Argentina</v>
      </c>
      <c r="Q22" s="200"/>
      <c r="R22" s="43"/>
      <c r="S22" s="43"/>
      <c r="T22" s="43"/>
      <c r="U22" s="43"/>
    </row>
    <row r="23" spans="2:21">
      <c r="B23" s="34">
        <v>12</v>
      </c>
      <c r="C23" s="34" t="s">
        <v>157</v>
      </c>
      <c r="D23" s="214">
        <v>105</v>
      </c>
      <c r="E23" s="211">
        <v>99</v>
      </c>
      <c r="F23" s="208"/>
      <c r="G23" s="208">
        <f>VLOOKUP($C23,'3'!$B$6:$D$230,2,FALSE)</f>
        <v>105</v>
      </c>
      <c r="H23" s="208">
        <f>VLOOKUP($C23,'3'!$B$6:$D$231,3,FALSE)</f>
        <v>99</v>
      </c>
      <c r="I23" s="208">
        <f t="shared" si="0"/>
        <v>0</v>
      </c>
      <c r="K23" s="34" t="s">
        <v>207</v>
      </c>
      <c r="L23" s="138" t="s">
        <v>273</v>
      </c>
      <c r="M23" s="203">
        <v>92.357799999999997</v>
      </c>
      <c r="N23" s="139">
        <f t="shared" si="1"/>
        <v>11</v>
      </c>
      <c r="O23" s="199" t="str">
        <f t="shared" si="2"/>
        <v>Armenia</v>
      </c>
      <c r="P23" s="199" t="str">
        <f t="shared" si="3"/>
        <v>Armenia</v>
      </c>
      <c r="Q23" s="200"/>
      <c r="R23" s="43"/>
      <c r="S23" s="43"/>
      <c r="T23" s="43"/>
      <c r="U23" s="43"/>
    </row>
    <row r="24" spans="2:21">
      <c r="B24" s="34">
        <v>13</v>
      </c>
      <c r="C24" s="34" t="s">
        <v>624</v>
      </c>
      <c r="D24" s="214">
        <v>98</v>
      </c>
      <c r="E24" s="211">
        <v>101</v>
      </c>
      <c r="F24" s="208"/>
      <c r="G24" s="208">
        <f>VLOOKUP($C24,'3'!$B$6:$D$230,2,FALSE)</f>
        <v>98</v>
      </c>
      <c r="H24" s="208">
        <f>VLOOKUP($C24,'3'!$B$6:$D$231,3,FALSE)</f>
        <v>101</v>
      </c>
      <c r="I24" s="208">
        <f t="shared" si="0"/>
        <v>0</v>
      </c>
      <c r="K24" s="34" t="s">
        <v>157</v>
      </c>
      <c r="L24" s="138" t="s">
        <v>274</v>
      </c>
      <c r="M24" s="203">
        <v>99</v>
      </c>
      <c r="N24" s="139">
        <f t="shared" si="1"/>
        <v>12</v>
      </c>
      <c r="O24" s="199" t="str">
        <f t="shared" si="2"/>
        <v>Aruba</v>
      </c>
      <c r="P24" s="199" t="str">
        <f t="shared" si="3"/>
        <v>Aruba</v>
      </c>
      <c r="Q24" s="200"/>
      <c r="R24" s="43"/>
      <c r="S24" s="43"/>
      <c r="T24" s="43"/>
      <c r="U24" s="43"/>
    </row>
    <row r="25" spans="2:21">
      <c r="B25" s="34">
        <v>14</v>
      </c>
      <c r="C25" s="34" t="s">
        <v>694</v>
      </c>
      <c r="D25" s="214">
        <v>94</v>
      </c>
      <c r="E25" s="211">
        <v>98</v>
      </c>
      <c r="F25" s="208"/>
      <c r="G25" s="208">
        <f>VLOOKUP($C25,'3'!$B$6:$D$230,2,FALSE)</f>
        <v>94</v>
      </c>
      <c r="H25" s="208">
        <f>VLOOKUP($C25,'3'!$B$6:$D$231,3,FALSE)</f>
        <v>98</v>
      </c>
      <c r="I25" s="208">
        <f t="shared" si="0"/>
        <v>0</v>
      </c>
      <c r="K25" s="34" t="s">
        <v>158</v>
      </c>
      <c r="L25" s="138" t="s">
        <v>275</v>
      </c>
      <c r="M25" s="203">
        <v>101.25</v>
      </c>
      <c r="N25" s="139">
        <f t="shared" si="1"/>
        <v>13</v>
      </c>
      <c r="O25" s="199" t="str">
        <f t="shared" si="2"/>
        <v>Australia</v>
      </c>
      <c r="P25" s="199" t="str">
        <f t="shared" si="3"/>
        <v>Australia</v>
      </c>
      <c r="Q25" s="200"/>
      <c r="R25" s="43"/>
      <c r="S25" s="43"/>
      <c r="T25" s="43"/>
      <c r="U25" s="43"/>
    </row>
    <row r="26" spans="2:21">
      <c r="B26" s="34">
        <v>15</v>
      </c>
      <c r="C26" s="34" t="s">
        <v>625</v>
      </c>
      <c r="D26" s="214">
        <v>81</v>
      </c>
      <c r="E26" s="211">
        <v>81</v>
      </c>
      <c r="F26" s="208"/>
      <c r="G26" s="208">
        <f>VLOOKUP($C26,'3'!$B$6:$D$230,2,FALSE)</f>
        <v>81</v>
      </c>
      <c r="H26" s="208">
        <f>VLOOKUP($C26,'3'!$B$6:$D$231,3,FALSE)</f>
        <v>81</v>
      </c>
      <c r="I26" s="208">
        <f t="shared" si="0"/>
        <v>0</v>
      </c>
      <c r="K26" s="34" t="s">
        <v>159</v>
      </c>
      <c r="L26" s="138" t="s">
        <v>277</v>
      </c>
      <c r="M26" s="203">
        <v>80.595250000000007</v>
      </c>
      <c r="N26" s="139">
        <f t="shared" si="1"/>
        <v>15</v>
      </c>
      <c r="O26" s="199" t="str">
        <f t="shared" si="2"/>
        <v>Azerbaijan</v>
      </c>
      <c r="P26" s="199" t="str">
        <f t="shared" si="3"/>
        <v>Azerbaijan</v>
      </c>
      <c r="Q26" s="200"/>
      <c r="R26" s="43"/>
      <c r="S26" s="43"/>
      <c r="T26" s="43"/>
      <c r="U26" s="43"/>
    </row>
    <row r="27" spans="2:21">
      <c r="B27" s="34">
        <v>16</v>
      </c>
      <c r="C27" s="34" t="s">
        <v>160</v>
      </c>
      <c r="D27" s="214">
        <v>105</v>
      </c>
      <c r="E27" s="211">
        <v>110</v>
      </c>
      <c r="F27" s="208"/>
      <c r="G27" s="208">
        <f>VLOOKUP($C27,'3'!$B$6:$D$230,2,FALSE)</f>
        <v>105</v>
      </c>
      <c r="H27" s="208">
        <f>VLOOKUP($C27,'3'!$B$6:$D$231,3,FALSE)</f>
        <v>110</v>
      </c>
      <c r="I27" s="208">
        <f t="shared" si="0"/>
        <v>0</v>
      </c>
      <c r="K27" s="34" t="s">
        <v>160</v>
      </c>
      <c r="L27" s="138" t="s">
        <v>278</v>
      </c>
      <c r="M27" s="203">
        <v>110</v>
      </c>
      <c r="N27" s="139">
        <f t="shared" si="1"/>
        <v>16</v>
      </c>
      <c r="O27" s="199" t="str">
        <f t="shared" si="2"/>
        <v>Bahamas</v>
      </c>
      <c r="P27" s="199" t="str">
        <f t="shared" si="3"/>
        <v>Bahamas</v>
      </c>
      <c r="Q27" s="200"/>
      <c r="R27" s="43"/>
      <c r="S27" s="43"/>
      <c r="T27" s="43"/>
      <c r="U27" s="43"/>
    </row>
    <row r="28" spans="2:21">
      <c r="B28" s="34">
        <v>17</v>
      </c>
      <c r="C28" s="34" t="s">
        <v>626</v>
      </c>
      <c r="D28" s="214">
        <v>110</v>
      </c>
      <c r="E28" s="211">
        <v>83</v>
      </c>
      <c r="F28" s="208"/>
      <c r="G28" s="208">
        <f>VLOOKUP($C28,'3'!$B$6:$D$230,2,FALSE)</f>
        <v>110</v>
      </c>
      <c r="H28" s="208">
        <f>VLOOKUP($C28,'3'!$B$6:$D$231,3,FALSE)</f>
        <v>83</v>
      </c>
      <c r="I28" s="208">
        <f t="shared" si="0"/>
        <v>0</v>
      </c>
      <c r="K28" s="34" t="s">
        <v>161</v>
      </c>
      <c r="L28" s="138" t="s">
        <v>279</v>
      </c>
      <c r="M28" s="203">
        <v>82.5</v>
      </c>
      <c r="N28" s="139">
        <f t="shared" si="1"/>
        <v>17</v>
      </c>
      <c r="O28" s="199" t="str">
        <f t="shared" si="2"/>
        <v>Bahrain</v>
      </c>
      <c r="P28" s="199" t="str">
        <f t="shared" si="3"/>
        <v>Bahrain</v>
      </c>
      <c r="Q28" s="200"/>
      <c r="R28" s="43"/>
      <c r="S28" s="43"/>
      <c r="T28" s="43"/>
      <c r="U28" s="43"/>
    </row>
    <row r="29" spans="2:21">
      <c r="B29" s="34">
        <v>18</v>
      </c>
      <c r="C29" s="34" t="s">
        <v>162</v>
      </c>
      <c r="D29" s="214">
        <v>93</v>
      </c>
      <c r="E29" s="211">
        <v>81</v>
      </c>
      <c r="F29" s="208"/>
      <c r="G29" s="208">
        <f>VLOOKUP($C29,'3'!$B$6:$D$230,2,FALSE)</f>
        <v>93</v>
      </c>
      <c r="H29" s="208">
        <f>VLOOKUP($C29,'3'!$B$6:$D$231,3,FALSE)</f>
        <v>81</v>
      </c>
      <c r="I29" s="208">
        <f t="shared" si="0"/>
        <v>0</v>
      </c>
      <c r="K29" s="34" t="s">
        <v>162</v>
      </c>
      <c r="L29" s="138" t="s">
        <v>280</v>
      </c>
      <c r="M29" s="203">
        <v>81</v>
      </c>
      <c r="N29" s="139">
        <f t="shared" si="1"/>
        <v>18</v>
      </c>
      <c r="O29" s="199" t="str">
        <f t="shared" si="2"/>
        <v>Bangladesh</v>
      </c>
      <c r="P29" s="199" t="str">
        <f t="shared" si="3"/>
        <v>Bangladesh</v>
      </c>
      <c r="Q29" s="200"/>
      <c r="R29" s="43"/>
      <c r="S29" s="43"/>
      <c r="T29" s="43"/>
      <c r="U29" s="43"/>
    </row>
    <row r="30" spans="2:21">
      <c r="B30" s="34">
        <v>19</v>
      </c>
      <c r="C30" s="34" t="s">
        <v>163</v>
      </c>
      <c r="D30" s="214">
        <v>105</v>
      </c>
      <c r="E30" s="211">
        <v>107</v>
      </c>
      <c r="F30" s="208"/>
      <c r="G30" s="208">
        <f>VLOOKUP($C30,'3'!$B$6:$D$230,2,FALSE)</f>
        <v>105</v>
      </c>
      <c r="H30" s="208">
        <f>VLOOKUP($C30,'3'!$B$6:$D$231,3,FALSE)</f>
        <v>107</v>
      </c>
      <c r="I30" s="208">
        <f t="shared" si="0"/>
        <v>0</v>
      </c>
      <c r="K30" s="34" t="s">
        <v>163</v>
      </c>
      <c r="L30" s="138" t="s">
        <v>281</v>
      </c>
      <c r="M30" s="203">
        <v>107.25</v>
      </c>
      <c r="N30" s="139">
        <f t="shared" si="1"/>
        <v>19</v>
      </c>
      <c r="O30" s="199" t="str">
        <f t="shared" si="2"/>
        <v>Barbados</v>
      </c>
      <c r="P30" s="199" t="str">
        <f t="shared" si="3"/>
        <v>Barbados</v>
      </c>
      <c r="Q30" s="200"/>
      <c r="R30" s="43"/>
      <c r="S30" s="43"/>
      <c r="T30" s="43"/>
      <c r="U30" s="43"/>
    </row>
    <row r="31" spans="2:21">
      <c r="B31" s="34">
        <v>20</v>
      </c>
      <c r="C31" s="34" t="s">
        <v>208</v>
      </c>
      <c r="D31" s="214">
        <v>82</v>
      </c>
      <c r="E31" s="211">
        <v>83</v>
      </c>
      <c r="F31" s="208"/>
      <c r="G31" s="208">
        <f>VLOOKUP($C31,'3'!$B$6:$D$230,2,FALSE)</f>
        <v>82</v>
      </c>
      <c r="H31" s="208">
        <f>VLOOKUP($C31,'3'!$B$6:$D$231,3,FALSE)</f>
        <v>83</v>
      </c>
      <c r="I31" s="208">
        <f t="shared" si="0"/>
        <v>0</v>
      </c>
      <c r="K31" s="34" t="s">
        <v>208</v>
      </c>
      <c r="L31" s="138" t="s">
        <v>282</v>
      </c>
      <c r="M31" s="203">
        <v>83.25</v>
      </c>
      <c r="N31" s="139">
        <f t="shared" si="1"/>
        <v>20</v>
      </c>
      <c r="O31" s="199" t="str">
        <f t="shared" si="2"/>
        <v>Belarus</v>
      </c>
      <c r="P31" s="199" t="str">
        <f t="shared" si="3"/>
        <v>Belarus</v>
      </c>
      <c r="Q31" s="200"/>
      <c r="R31" s="43"/>
      <c r="S31" s="43"/>
      <c r="T31" s="43"/>
      <c r="U31" s="43"/>
    </row>
    <row r="32" spans="2:21">
      <c r="B32" s="34">
        <v>21</v>
      </c>
      <c r="C32" s="34" t="s">
        <v>164</v>
      </c>
      <c r="D32" s="214">
        <v>82</v>
      </c>
      <c r="E32" s="211">
        <v>65</v>
      </c>
      <c r="F32" s="208"/>
      <c r="G32" s="208">
        <f>VLOOKUP($C32,'3'!$B$6:$D$230,2,FALSE)</f>
        <v>82</v>
      </c>
      <c r="H32" s="208">
        <f>VLOOKUP($C32,'3'!$B$6:$D$231,3,FALSE)</f>
        <v>65</v>
      </c>
      <c r="I32" s="208">
        <f t="shared" si="0"/>
        <v>0</v>
      </c>
      <c r="K32" s="34" t="s">
        <v>164</v>
      </c>
      <c r="L32" s="138" t="s">
        <v>283</v>
      </c>
      <c r="M32" s="203">
        <v>65.25</v>
      </c>
      <c r="N32" s="139">
        <f t="shared" si="1"/>
        <v>21</v>
      </c>
      <c r="O32" s="199" t="str">
        <f t="shared" si="2"/>
        <v>Belize</v>
      </c>
      <c r="P32" s="199" t="str">
        <f t="shared" si="3"/>
        <v>Belize</v>
      </c>
      <c r="Q32" s="200"/>
      <c r="R32" s="43"/>
      <c r="S32" s="43"/>
      <c r="T32" s="43"/>
      <c r="U32" s="43"/>
    </row>
    <row r="33" spans="2:21">
      <c r="B33" s="34">
        <v>22</v>
      </c>
      <c r="C33" s="34" t="s">
        <v>165</v>
      </c>
      <c r="D33" s="214">
        <v>77</v>
      </c>
      <c r="E33" s="211">
        <v>77</v>
      </c>
      <c r="F33" s="208"/>
      <c r="G33" s="208">
        <f>VLOOKUP($C33,'3'!$B$6:$D$230,2,FALSE)</f>
        <v>77</v>
      </c>
      <c r="H33" s="208">
        <f>VLOOKUP($C33,'3'!$B$6:$D$231,3,FALSE)</f>
        <v>77</v>
      </c>
      <c r="I33" s="208">
        <f t="shared" si="0"/>
        <v>0</v>
      </c>
      <c r="K33" s="34" t="s">
        <v>165</v>
      </c>
      <c r="L33" s="138" t="s">
        <v>284</v>
      </c>
      <c r="M33" s="203">
        <v>76.674400000000006</v>
      </c>
      <c r="N33" s="139">
        <f t="shared" si="1"/>
        <v>22</v>
      </c>
      <c r="O33" s="199" t="str">
        <f t="shared" si="2"/>
        <v>Benin</v>
      </c>
      <c r="P33" s="199" t="str">
        <f t="shared" si="3"/>
        <v>Benin</v>
      </c>
      <c r="Q33" s="200"/>
      <c r="R33" s="43"/>
      <c r="S33" s="43"/>
      <c r="T33" s="43"/>
      <c r="U33" s="43"/>
    </row>
    <row r="34" spans="2:21">
      <c r="B34" s="34">
        <v>23</v>
      </c>
      <c r="C34" s="34" t="s">
        <v>166</v>
      </c>
      <c r="D34" s="214">
        <v>105</v>
      </c>
      <c r="E34" s="211">
        <v>89</v>
      </c>
      <c r="F34" s="208"/>
      <c r="G34" s="208">
        <f>VLOOKUP($C34,'3'!$B$6:$D$230,2,FALSE)</f>
        <v>105</v>
      </c>
      <c r="H34" s="208">
        <f>VLOOKUP($C34,'3'!$B$6:$D$231,3,FALSE)</f>
        <v>89</v>
      </c>
      <c r="I34" s="208">
        <f t="shared" si="0"/>
        <v>0</v>
      </c>
      <c r="K34" s="34" t="s">
        <v>166</v>
      </c>
      <c r="L34" s="138" t="s">
        <v>285</v>
      </c>
      <c r="M34" s="203">
        <v>88.5</v>
      </c>
      <c r="N34" s="139">
        <f t="shared" si="1"/>
        <v>23</v>
      </c>
      <c r="O34" s="199" t="str">
        <f t="shared" si="2"/>
        <v>Bermuda</v>
      </c>
      <c r="P34" s="199" t="str">
        <f t="shared" si="3"/>
        <v>Bermuda</v>
      </c>
      <c r="Q34" s="200"/>
      <c r="R34" s="43"/>
      <c r="S34" s="43"/>
      <c r="T34" s="43"/>
      <c r="U34" s="43"/>
    </row>
    <row r="35" spans="2:21">
      <c r="B35" s="34">
        <v>24</v>
      </c>
      <c r="C35" s="34" t="s">
        <v>167</v>
      </c>
      <c r="D35" s="214">
        <v>43</v>
      </c>
      <c r="E35" s="211">
        <v>26</v>
      </c>
      <c r="F35" s="208"/>
      <c r="G35" s="208">
        <f>VLOOKUP($C35,'3'!$B$6:$D$230,2,FALSE)</f>
        <v>43</v>
      </c>
      <c r="H35" s="208">
        <f>VLOOKUP($C35,'3'!$B$6:$D$231,3,FALSE)</f>
        <v>26</v>
      </c>
      <c r="I35" s="208">
        <f t="shared" si="0"/>
        <v>0</v>
      </c>
      <c r="K35" s="34" t="s">
        <v>167</v>
      </c>
      <c r="L35" s="138" t="s">
        <v>286</v>
      </c>
      <c r="M35" s="203">
        <v>25.5</v>
      </c>
      <c r="N35" s="139">
        <f t="shared" si="1"/>
        <v>24</v>
      </c>
      <c r="O35" s="199" t="str">
        <f t="shared" si="2"/>
        <v>Bhutan</v>
      </c>
      <c r="P35" s="199" t="str">
        <f t="shared" si="3"/>
        <v>Bhutan</v>
      </c>
      <c r="Q35" s="200"/>
      <c r="R35" s="43"/>
      <c r="S35" s="43"/>
      <c r="T35" s="43"/>
      <c r="U35" s="43"/>
    </row>
    <row r="36" spans="2:21">
      <c r="B36" s="34">
        <v>25</v>
      </c>
      <c r="C36" s="34" t="s">
        <v>627</v>
      </c>
      <c r="D36" s="214">
        <v>79</v>
      </c>
      <c r="E36" s="211">
        <v>77</v>
      </c>
      <c r="F36" s="208"/>
      <c r="G36" s="208">
        <f>VLOOKUP($C36,'3'!$B$6:$D$230,2,FALSE)</f>
        <v>79</v>
      </c>
      <c r="H36" s="208">
        <f>VLOOKUP($C36,'3'!$B$6:$D$231,3,FALSE)</f>
        <v>77</v>
      </c>
      <c r="I36" s="208">
        <f t="shared" si="0"/>
        <v>0</v>
      </c>
      <c r="K36" s="34" t="s">
        <v>43</v>
      </c>
      <c r="L36" s="138" t="s">
        <v>287</v>
      </c>
      <c r="M36" s="203">
        <v>76.5</v>
      </c>
      <c r="N36" s="139">
        <f t="shared" si="1"/>
        <v>25</v>
      </c>
      <c r="O36" s="199" t="str">
        <f t="shared" si="2"/>
        <v>Bolivia</v>
      </c>
      <c r="P36" s="199" t="str">
        <f t="shared" si="3"/>
        <v>Bolivia</v>
      </c>
      <c r="Q36" s="200"/>
      <c r="R36" s="43"/>
      <c r="S36" s="43"/>
      <c r="T36" s="43"/>
      <c r="U36" s="43"/>
    </row>
    <row r="37" spans="2:21">
      <c r="B37" s="34">
        <v>26</v>
      </c>
      <c r="C37" s="34" t="s">
        <v>593</v>
      </c>
      <c r="D37" s="214">
        <v>101</v>
      </c>
      <c r="E37" s="211">
        <v>90</v>
      </c>
      <c r="F37" s="208"/>
      <c r="G37" s="208">
        <f>VLOOKUP($C37,'3'!$B$6:$D$230,2,FALSE)</f>
        <v>101</v>
      </c>
      <c r="H37" s="208">
        <f>VLOOKUP($C37,'3'!$B$6:$D$231,3,FALSE)</f>
        <v>90</v>
      </c>
      <c r="I37" s="208">
        <f t="shared" si="0"/>
        <v>0</v>
      </c>
      <c r="K37" s="34" t="s">
        <v>209</v>
      </c>
      <c r="L37" s="138" t="s">
        <v>288</v>
      </c>
      <c r="M37" s="203">
        <v>90</v>
      </c>
      <c r="N37" s="139">
        <f t="shared" si="1"/>
        <v>26</v>
      </c>
      <c r="O37" s="199" t="str">
        <f t="shared" si="2"/>
        <v>Bonaire</v>
      </c>
      <c r="P37" s="199" t="str">
        <f t="shared" si="3"/>
        <v>Bonaire</v>
      </c>
      <c r="Q37" s="200"/>
      <c r="R37" s="43"/>
      <c r="S37" s="43"/>
      <c r="T37" s="43"/>
      <c r="U37" s="43"/>
    </row>
    <row r="38" spans="2:21">
      <c r="B38" s="34">
        <v>27</v>
      </c>
      <c r="C38" s="34" t="s">
        <v>628</v>
      </c>
      <c r="D38" s="214">
        <v>60</v>
      </c>
      <c r="E38" s="211">
        <v>61</v>
      </c>
      <c r="F38" s="208"/>
      <c r="G38" s="208">
        <f>VLOOKUP($C38,'3'!$B$6:$D$230,2,FALSE)</f>
        <v>60</v>
      </c>
      <c r="H38" s="208">
        <f>VLOOKUP($C38,'3'!$B$6:$D$231,3,FALSE)</f>
        <v>61</v>
      </c>
      <c r="I38" s="208">
        <f t="shared" si="0"/>
        <v>0</v>
      </c>
      <c r="K38" s="34" t="s">
        <v>168</v>
      </c>
      <c r="L38" s="138" t="s">
        <v>289</v>
      </c>
      <c r="M38" s="203">
        <v>60.75</v>
      </c>
      <c r="N38" s="139">
        <f t="shared" si="1"/>
        <v>27</v>
      </c>
      <c r="O38" s="199" t="str">
        <f t="shared" si="2"/>
        <v>Bosnia-Herzegovina</v>
      </c>
      <c r="P38" s="199" t="str">
        <f t="shared" si="3"/>
        <v>Bosnia-Herzegovina</v>
      </c>
      <c r="Q38" s="200"/>
      <c r="R38" s="43"/>
      <c r="S38" s="43"/>
      <c r="T38" s="43"/>
      <c r="U38" s="43"/>
    </row>
    <row r="39" spans="2:21">
      <c r="B39" s="34">
        <v>28</v>
      </c>
      <c r="C39" s="34" t="s">
        <v>168</v>
      </c>
      <c r="D39" s="214">
        <v>58</v>
      </c>
      <c r="E39" s="211">
        <v>58</v>
      </c>
      <c r="F39" s="208"/>
      <c r="G39" s="208">
        <f>VLOOKUP($C39,'3'!$B$6:$D$230,2,FALSE)</f>
        <v>58</v>
      </c>
      <c r="H39" s="208">
        <f>VLOOKUP($C39,'3'!$B$6:$D$231,3,FALSE)</f>
        <v>58</v>
      </c>
      <c r="I39" s="208">
        <f t="shared" si="0"/>
        <v>0</v>
      </c>
      <c r="K39" s="34" t="s">
        <v>210</v>
      </c>
      <c r="L39" s="138" t="s">
        <v>290</v>
      </c>
      <c r="M39" s="203">
        <v>57.505800000000001</v>
      </c>
      <c r="N39" s="139">
        <f t="shared" si="1"/>
        <v>28</v>
      </c>
      <c r="O39" s="199" t="str">
        <f t="shared" si="2"/>
        <v>Botswana</v>
      </c>
      <c r="P39" s="199" t="str">
        <f t="shared" si="3"/>
        <v>Botswana</v>
      </c>
      <c r="Q39" s="200"/>
      <c r="R39" s="43"/>
      <c r="S39" s="43"/>
      <c r="T39" s="43"/>
      <c r="U39" s="43"/>
    </row>
    <row r="40" spans="2:21">
      <c r="B40" s="34">
        <v>29</v>
      </c>
      <c r="C40" s="34" t="s">
        <v>629</v>
      </c>
      <c r="D40" s="214">
        <v>52</v>
      </c>
      <c r="E40" s="211">
        <v>52</v>
      </c>
      <c r="F40" s="208"/>
      <c r="G40" s="208">
        <f>VLOOKUP($C40,'3'!$B$6:$D$230,2,FALSE)</f>
        <v>52</v>
      </c>
      <c r="H40" s="208">
        <f>VLOOKUP($C40,'3'!$B$6:$D$231,3,FALSE)</f>
        <v>52</v>
      </c>
      <c r="I40" s="208">
        <f t="shared" si="0"/>
        <v>0</v>
      </c>
      <c r="K40" s="34" t="s">
        <v>169</v>
      </c>
      <c r="L40" s="138" t="s">
        <v>291</v>
      </c>
      <c r="M40" s="203">
        <v>51.842350000000003</v>
      </c>
      <c r="N40" s="139">
        <f t="shared" si="1"/>
        <v>29</v>
      </c>
      <c r="O40" s="199" t="str">
        <f t="shared" si="2"/>
        <v>Brazil</v>
      </c>
      <c r="P40" s="199" t="str">
        <f t="shared" si="3"/>
        <v>Brazil</v>
      </c>
      <c r="Q40" s="200"/>
      <c r="R40" s="43"/>
      <c r="S40" s="43"/>
      <c r="T40" s="43"/>
      <c r="U40" s="43"/>
    </row>
    <row r="41" spans="2:21">
      <c r="B41" s="34">
        <v>30</v>
      </c>
      <c r="C41" s="34" t="s">
        <v>630</v>
      </c>
      <c r="D41" s="214">
        <v>102</v>
      </c>
      <c r="E41" s="211">
        <v>102</v>
      </c>
      <c r="F41" s="208"/>
      <c r="G41" s="208">
        <f>VLOOKUP($C41,'3'!$B$6:$D$230,2,FALSE)</f>
        <v>102</v>
      </c>
      <c r="H41" s="208">
        <f>VLOOKUP($C41,'3'!$B$6:$D$231,3,FALSE)</f>
        <v>102</v>
      </c>
      <c r="I41" s="208">
        <f t="shared" si="0"/>
        <v>0</v>
      </c>
      <c r="K41" s="34" t="s">
        <v>170</v>
      </c>
      <c r="L41" s="138" t="s">
        <v>292</v>
      </c>
      <c r="M41" s="203">
        <v>102.37775000000001</v>
      </c>
      <c r="N41" s="139">
        <f t="shared" si="1"/>
        <v>30</v>
      </c>
      <c r="O41" s="199" t="str">
        <f t="shared" si="2"/>
        <v>British Virgin Islands</v>
      </c>
      <c r="P41" s="199" t="str">
        <f t="shared" si="3"/>
        <v>British Virgin Islands</v>
      </c>
      <c r="Q41" s="200"/>
      <c r="R41" s="43"/>
      <c r="S41" s="43"/>
      <c r="T41" s="43"/>
      <c r="U41" s="43"/>
    </row>
    <row r="42" spans="2:21">
      <c r="B42" s="34">
        <v>31</v>
      </c>
      <c r="C42" s="34" t="s">
        <v>170</v>
      </c>
      <c r="D42" s="214">
        <v>50</v>
      </c>
      <c r="E42" s="211">
        <v>48</v>
      </c>
      <c r="F42" s="208"/>
      <c r="G42" s="208">
        <f>VLOOKUP($C42,'3'!$B$6:$D$230,2,FALSE)</f>
        <v>50</v>
      </c>
      <c r="H42" s="208">
        <f>VLOOKUP($C42,'3'!$B$6:$D$231,3,FALSE)</f>
        <v>48</v>
      </c>
      <c r="I42" s="208">
        <f t="shared" si="0"/>
        <v>0</v>
      </c>
      <c r="K42" s="34" t="s">
        <v>211</v>
      </c>
      <c r="L42" s="138" t="s">
        <v>293</v>
      </c>
      <c r="M42" s="203">
        <v>48</v>
      </c>
      <c r="N42" s="139">
        <f t="shared" si="1"/>
        <v>31</v>
      </c>
      <c r="O42" s="199" t="str">
        <f t="shared" si="2"/>
        <v>Brunei</v>
      </c>
      <c r="P42" s="199" t="str">
        <f t="shared" si="3"/>
        <v>Brunei</v>
      </c>
      <c r="Q42" s="200"/>
      <c r="R42" s="43"/>
      <c r="S42" s="43"/>
      <c r="T42" s="43"/>
      <c r="U42" s="43"/>
    </row>
    <row r="43" spans="2:21">
      <c r="B43" s="34">
        <v>32</v>
      </c>
      <c r="C43" s="34" t="s">
        <v>631</v>
      </c>
      <c r="D43" s="214">
        <v>50</v>
      </c>
      <c r="E43" s="211">
        <v>59</v>
      </c>
      <c r="F43" s="208"/>
      <c r="G43" s="208">
        <f>VLOOKUP($C43,'3'!$B$6:$D$230,2,FALSE)</f>
        <v>50</v>
      </c>
      <c r="H43" s="208">
        <f>VLOOKUP($C43,'3'!$B$6:$D$231,3,FALSE)</f>
        <v>59</v>
      </c>
      <c r="I43" s="208">
        <f t="shared" si="0"/>
        <v>0</v>
      </c>
      <c r="K43" s="34" t="s">
        <v>212</v>
      </c>
      <c r="L43" s="138" t="s">
        <v>294</v>
      </c>
      <c r="M43" s="203">
        <v>58.5</v>
      </c>
      <c r="N43" s="139">
        <f t="shared" si="1"/>
        <v>32</v>
      </c>
      <c r="O43" s="199" t="str">
        <f t="shared" si="2"/>
        <v>Bulgaria</v>
      </c>
      <c r="P43" s="199" t="str">
        <f t="shared" si="3"/>
        <v>Bulgaria</v>
      </c>
      <c r="Q43" s="200"/>
      <c r="R43" s="43"/>
      <c r="S43" s="43"/>
      <c r="T43" s="43"/>
      <c r="U43" s="43"/>
    </row>
    <row r="44" spans="2:21">
      <c r="B44" s="34">
        <v>33</v>
      </c>
      <c r="C44" s="34" t="s">
        <v>212</v>
      </c>
      <c r="D44" s="214">
        <v>88</v>
      </c>
      <c r="E44" s="211">
        <v>92</v>
      </c>
      <c r="F44" s="208"/>
      <c r="G44" s="208">
        <f>VLOOKUP($C44,'3'!$B$6:$D$230,2,FALSE)</f>
        <v>88</v>
      </c>
      <c r="H44" s="208">
        <f>VLOOKUP($C44,'3'!$B$6:$D$231,3,FALSE)</f>
        <v>92</v>
      </c>
      <c r="I44" s="208">
        <f t="shared" si="0"/>
        <v>0</v>
      </c>
      <c r="K44" s="34" t="s">
        <v>171</v>
      </c>
      <c r="L44" s="138" t="s">
        <v>295</v>
      </c>
      <c r="M44" s="203">
        <v>91.5</v>
      </c>
      <c r="N44" s="139">
        <f t="shared" si="1"/>
        <v>33</v>
      </c>
      <c r="O44" s="199" t="str">
        <f t="shared" si="2"/>
        <v>Burkina Faso</v>
      </c>
      <c r="P44" s="199" t="str">
        <f t="shared" si="3"/>
        <v>Burkina Faso</v>
      </c>
      <c r="Q44" s="200"/>
      <c r="R44" s="43"/>
      <c r="S44" s="43"/>
      <c r="T44" s="43"/>
      <c r="U44" s="43"/>
    </row>
    <row r="45" spans="2:21">
      <c r="B45" s="34">
        <v>34</v>
      </c>
      <c r="C45" s="34" t="s">
        <v>171</v>
      </c>
      <c r="D45" s="214">
        <v>85</v>
      </c>
      <c r="E45" s="211">
        <v>78</v>
      </c>
      <c r="F45" s="208"/>
      <c r="G45" s="208">
        <f>VLOOKUP($C45,'3'!$B$6:$D$230,2,FALSE)</f>
        <v>85</v>
      </c>
      <c r="H45" s="208">
        <f>VLOOKUP($C45,'3'!$B$6:$D$231,3,FALSE)</f>
        <v>78</v>
      </c>
      <c r="I45" s="208">
        <f t="shared" si="0"/>
        <v>0</v>
      </c>
      <c r="K45" s="34" t="s">
        <v>172</v>
      </c>
      <c r="L45" s="138" t="s">
        <v>296</v>
      </c>
      <c r="M45" s="203">
        <v>78</v>
      </c>
      <c r="N45" s="139">
        <f t="shared" si="1"/>
        <v>34</v>
      </c>
      <c r="O45" s="199" t="str">
        <f t="shared" si="2"/>
        <v>Burundi</v>
      </c>
      <c r="P45" s="199" t="str">
        <f t="shared" si="3"/>
        <v>Burundi</v>
      </c>
      <c r="Q45" s="200"/>
      <c r="R45" s="43"/>
      <c r="S45" s="43"/>
      <c r="T45" s="43"/>
      <c r="U45" s="43"/>
    </row>
    <row r="46" spans="2:21">
      <c r="B46" s="34">
        <v>35</v>
      </c>
      <c r="C46" s="34" t="s">
        <v>632</v>
      </c>
      <c r="D46" s="214">
        <v>82</v>
      </c>
      <c r="E46" s="211">
        <v>86</v>
      </c>
      <c r="F46" s="208"/>
      <c r="G46" s="208">
        <f>VLOOKUP($C46,'3'!$B$6:$D$230,2,FALSE)</f>
        <v>82</v>
      </c>
      <c r="H46" s="208">
        <f>VLOOKUP($C46,'3'!$B$6:$D$231,3,FALSE)</f>
        <v>86</v>
      </c>
      <c r="I46" s="208">
        <f t="shared" si="0"/>
        <v>0</v>
      </c>
      <c r="K46" s="34" t="s">
        <v>213</v>
      </c>
      <c r="L46" s="138" t="s">
        <v>297</v>
      </c>
      <c r="M46" s="203">
        <v>86.25</v>
      </c>
      <c r="N46" s="139">
        <f t="shared" si="1"/>
        <v>35</v>
      </c>
      <c r="O46" s="199" t="str">
        <f t="shared" si="2"/>
        <v>Cambodia</v>
      </c>
      <c r="P46" s="199" t="str">
        <f t="shared" si="3"/>
        <v>Cambodia</v>
      </c>
      <c r="Q46" s="200"/>
      <c r="R46" s="43"/>
      <c r="S46" s="43"/>
      <c r="T46" s="43"/>
      <c r="U46" s="43"/>
    </row>
    <row r="47" spans="2:21">
      <c r="B47" s="34">
        <v>36</v>
      </c>
      <c r="C47" s="34" t="s">
        <v>667</v>
      </c>
      <c r="D47" s="214">
        <v>91</v>
      </c>
      <c r="E47" s="211">
        <v>92</v>
      </c>
      <c r="F47" s="208"/>
      <c r="G47" s="208">
        <f>VLOOKUP($C47,'3'!$B$6:$D$230,2,FALSE)</f>
        <v>91</v>
      </c>
      <c r="H47" s="208">
        <f>VLOOKUP($C47,'3'!$B$6:$D$231,3,FALSE)</f>
        <v>92</v>
      </c>
      <c r="I47" s="208">
        <f t="shared" si="0"/>
        <v>0</v>
      </c>
      <c r="K47" s="34" t="s">
        <v>173</v>
      </c>
      <c r="L47" s="138" t="s">
        <v>299</v>
      </c>
      <c r="M47" s="203">
        <v>98.25</v>
      </c>
      <c r="N47" s="139">
        <f t="shared" si="1"/>
        <v>37</v>
      </c>
      <c r="O47" s="199" t="str">
        <f t="shared" si="2"/>
        <v>Canada</v>
      </c>
      <c r="P47" s="199" t="str">
        <f t="shared" si="3"/>
        <v>Canada</v>
      </c>
      <c r="Q47" s="200"/>
      <c r="R47" s="43"/>
      <c r="S47" s="43"/>
      <c r="T47" s="43"/>
      <c r="U47" s="43"/>
    </row>
    <row r="48" spans="2:21">
      <c r="B48" s="34">
        <v>37</v>
      </c>
      <c r="C48" s="34" t="s">
        <v>213</v>
      </c>
      <c r="D48" s="214">
        <v>102</v>
      </c>
      <c r="E48" s="211">
        <v>98</v>
      </c>
      <c r="F48" s="208"/>
      <c r="G48" s="208">
        <f>VLOOKUP($C48,'3'!$B$6:$D$230,2,FALSE)</f>
        <v>102</v>
      </c>
      <c r="H48" s="208">
        <f>VLOOKUP($C48,'3'!$B$6:$D$231,3,FALSE)</f>
        <v>98</v>
      </c>
      <c r="I48" s="208">
        <f t="shared" si="0"/>
        <v>0</v>
      </c>
      <c r="K48" s="34" t="s">
        <v>174</v>
      </c>
      <c r="L48" s="138" t="s">
        <v>300</v>
      </c>
      <c r="M48" s="203">
        <v>75.75</v>
      </c>
      <c r="N48" s="139">
        <f t="shared" si="1"/>
        <v>38</v>
      </c>
      <c r="O48" s="199" t="str">
        <f t="shared" si="2"/>
        <v>Canary Islands</v>
      </c>
      <c r="P48" s="199" t="str">
        <f t="shared" si="3"/>
        <v>Canary Islands</v>
      </c>
      <c r="Q48" s="200"/>
      <c r="R48" s="43"/>
      <c r="S48" s="43"/>
      <c r="T48" s="43"/>
      <c r="U48" s="43"/>
    </row>
    <row r="49" spans="2:21">
      <c r="B49" s="34">
        <v>38</v>
      </c>
      <c r="C49" s="34" t="s">
        <v>633</v>
      </c>
      <c r="D49" s="214">
        <v>78</v>
      </c>
      <c r="E49" s="211">
        <v>76</v>
      </c>
      <c r="F49" s="208"/>
      <c r="G49" s="208">
        <f>VLOOKUP($C49,'3'!$B$6:$D$230,2,FALSE)</f>
        <v>78</v>
      </c>
      <c r="H49" s="208">
        <f>VLOOKUP($C49,'3'!$B$6:$D$231,3,FALSE)</f>
        <v>76</v>
      </c>
      <c r="I49" s="208">
        <f t="shared" si="0"/>
        <v>0</v>
      </c>
      <c r="K49" s="34" t="s">
        <v>175</v>
      </c>
      <c r="L49" s="138" t="s">
        <v>302</v>
      </c>
      <c r="M49" s="203">
        <v>99</v>
      </c>
      <c r="N49" s="139">
        <f t="shared" si="1"/>
        <v>40</v>
      </c>
      <c r="O49" s="199" t="str">
        <f t="shared" si="2"/>
        <v>Cayman Islands</v>
      </c>
      <c r="P49" s="199" t="str">
        <f t="shared" si="3"/>
        <v>Cayman Islands</v>
      </c>
      <c r="Q49" s="200"/>
      <c r="R49" s="43"/>
      <c r="S49" s="43"/>
      <c r="T49" s="43"/>
      <c r="U49" s="43"/>
    </row>
    <row r="50" spans="2:21">
      <c r="B50" s="34">
        <v>39</v>
      </c>
      <c r="C50" s="34" t="s">
        <v>666</v>
      </c>
      <c r="D50" s="214">
        <v>74</v>
      </c>
      <c r="E50" s="211">
        <v>68</v>
      </c>
      <c r="F50" s="208"/>
      <c r="G50" s="208">
        <f>VLOOKUP($C50,'3'!$B$6:$D$230,2,FALSE)</f>
        <v>74</v>
      </c>
      <c r="H50" s="208">
        <f>VLOOKUP($C50,'3'!$B$6:$D$231,3,FALSE)</f>
        <v>68</v>
      </c>
      <c r="I50" s="208">
        <f t="shared" si="0"/>
        <v>0</v>
      </c>
      <c r="K50" s="34" t="s">
        <v>214</v>
      </c>
      <c r="L50" s="140" t="s">
        <v>303</v>
      </c>
      <c r="M50" s="203">
        <v>91.922150000000002</v>
      </c>
      <c r="N50" s="139">
        <f t="shared" si="1"/>
        <v>41</v>
      </c>
      <c r="O50" s="199" t="str">
        <f t="shared" si="2"/>
        <v>Central African Republic</v>
      </c>
      <c r="P50" s="199" t="str">
        <f t="shared" si="3"/>
        <v>Central African Republic</v>
      </c>
      <c r="Q50" s="200"/>
      <c r="R50" s="43"/>
      <c r="S50" s="43"/>
      <c r="T50" s="43"/>
      <c r="U50" s="43"/>
    </row>
    <row r="51" spans="2:21">
      <c r="B51" s="34">
        <v>40</v>
      </c>
      <c r="C51" s="34" t="s">
        <v>634</v>
      </c>
      <c r="D51" s="214">
        <v>105</v>
      </c>
      <c r="E51" s="211">
        <v>99</v>
      </c>
      <c r="F51" s="208"/>
      <c r="G51" s="208">
        <f>VLOOKUP($C51,'3'!$B$6:$D$230,2,FALSE)</f>
        <v>105</v>
      </c>
      <c r="H51" s="208">
        <f>VLOOKUP($C51,'3'!$B$6:$D$231,3,FALSE)</f>
        <v>99</v>
      </c>
      <c r="I51" s="208">
        <f t="shared" si="0"/>
        <v>0</v>
      </c>
      <c r="K51" s="34" t="s">
        <v>215</v>
      </c>
      <c r="L51" s="138" t="s">
        <v>305</v>
      </c>
      <c r="M51" s="203">
        <v>78.75</v>
      </c>
      <c r="N51" s="139">
        <f t="shared" si="1"/>
        <v>43</v>
      </c>
      <c r="O51" s="199" t="str">
        <f>_xlfn.XLOOKUP(N51,$B$13:$B$237,$C$13:$C$237,,)</f>
        <v>Chile</v>
      </c>
      <c r="P51" s="199" t="str">
        <f t="shared" si="3"/>
        <v>Chile</v>
      </c>
      <c r="Q51" s="200"/>
      <c r="R51" s="43"/>
      <c r="S51" s="43"/>
      <c r="T51" s="43"/>
      <c r="U51" s="43"/>
    </row>
    <row r="52" spans="2:21">
      <c r="B52" s="34">
        <v>41</v>
      </c>
      <c r="C52" s="34" t="s">
        <v>635</v>
      </c>
      <c r="D52" s="214">
        <v>92</v>
      </c>
      <c r="E52" s="211">
        <v>92</v>
      </c>
      <c r="F52" s="208"/>
      <c r="G52" s="208">
        <f>VLOOKUP($C52,'3'!$B$6:$D$230,2,FALSE)</f>
        <v>92</v>
      </c>
      <c r="H52" s="208">
        <f>VLOOKUP($C52,'3'!$B$6:$D$231,3,FALSE)</f>
        <v>92</v>
      </c>
      <c r="I52" s="208">
        <f t="shared" si="0"/>
        <v>0</v>
      </c>
      <c r="K52" s="34" t="s">
        <v>216</v>
      </c>
      <c r="L52" s="138" t="s">
        <v>306</v>
      </c>
      <c r="M52" s="203">
        <v>81.75</v>
      </c>
      <c r="N52" s="139">
        <f t="shared" si="1"/>
        <v>44</v>
      </c>
      <c r="O52" s="199" t="str">
        <f t="shared" si="2"/>
        <v>China</v>
      </c>
      <c r="P52" s="199" t="str">
        <f t="shared" si="3"/>
        <v>China</v>
      </c>
      <c r="Q52" s="200"/>
      <c r="R52" s="43"/>
      <c r="S52" s="43"/>
      <c r="T52" s="43"/>
      <c r="U52" s="43"/>
    </row>
    <row r="53" spans="2:21">
      <c r="B53" s="34">
        <v>42</v>
      </c>
      <c r="C53" s="34" t="s">
        <v>715</v>
      </c>
      <c r="D53" s="214">
        <v>78</v>
      </c>
      <c r="E53" s="211">
        <v>78</v>
      </c>
      <c r="F53" s="208"/>
      <c r="G53" s="208">
        <f>VLOOKUP($C53,'3'!$B$6:$D$230,2,FALSE)</f>
        <v>78</v>
      </c>
      <c r="H53" s="208">
        <f>VLOOKUP($C53,'3'!$B$6:$D$231,3,FALSE)</f>
        <v>78</v>
      </c>
      <c r="I53" s="208">
        <f t="shared" si="0"/>
        <v>0</v>
      </c>
      <c r="K53" s="34" t="s">
        <v>176</v>
      </c>
      <c r="L53" s="138" t="s">
        <v>309</v>
      </c>
      <c r="M53" s="203">
        <v>37.030250000000002</v>
      </c>
      <c r="N53" s="139">
        <f t="shared" si="1"/>
        <v>47</v>
      </c>
      <c r="O53" s="199" t="str">
        <f t="shared" si="2"/>
        <v>Colombia</v>
      </c>
      <c r="P53" s="199" t="str">
        <f t="shared" si="3"/>
        <v>Colombia</v>
      </c>
      <c r="Q53" s="200"/>
      <c r="R53" s="43"/>
      <c r="S53" s="43"/>
      <c r="T53" s="43"/>
      <c r="U53" s="43"/>
    </row>
    <row r="54" spans="2:21">
      <c r="B54" s="34">
        <v>43</v>
      </c>
      <c r="C54" s="34" t="s">
        <v>636</v>
      </c>
      <c r="D54" s="214">
        <v>87</v>
      </c>
      <c r="E54" s="211">
        <v>79</v>
      </c>
      <c r="F54" s="208"/>
      <c r="G54" s="208">
        <f>VLOOKUP($C54,'3'!$B$6:$D$230,2,FALSE)</f>
        <v>87</v>
      </c>
      <c r="H54" s="208">
        <f>VLOOKUP($C54,'3'!$B$6:$D$231,3,FALSE)</f>
        <v>79</v>
      </c>
      <c r="I54" s="208">
        <f t="shared" si="0"/>
        <v>0</v>
      </c>
      <c r="K54" s="34" t="s">
        <v>217</v>
      </c>
      <c r="L54" s="138" t="s">
        <v>310</v>
      </c>
      <c r="M54" s="203">
        <v>87</v>
      </c>
      <c r="N54" s="139">
        <f t="shared" si="1"/>
        <v>48</v>
      </c>
      <c r="O54" s="199" t="str">
        <f t="shared" si="2"/>
        <v>Comoros</v>
      </c>
      <c r="P54" s="199" t="str">
        <f t="shared" si="3"/>
        <v>Comoros</v>
      </c>
      <c r="Q54" s="200"/>
      <c r="R54" s="43"/>
      <c r="S54" s="43"/>
      <c r="T54" s="43"/>
      <c r="U54" s="43"/>
    </row>
    <row r="55" spans="2:21">
      <c r="B55" s="34">
        <v>44</v>
      </c>
      <c r="C55" s="34" t="s">
        <v>215</v>
      </c>
      <c r="D55" s="214">
        <v>80</v>
      </c>
      <c r="E55" s="211">
        <v>82</v>
      </c>
      <c r="F55" s="208"/>
      <c r="G55" s="208">
        <f>VLOOKUP($C55,'3'!$B$6:$D$230,2,FALSE)</f>
        <v>80</v>
      </c>
      <c r="H55" s="208">
        <f>VLOOKUP($C55,'3'!$B$6:$D$231,3,FALSE)</f>
        <v>82</v>
      </c>
      <c r="I55" s="208">
        <f t="shared" si="0"/>
        <v>0</v>
      </c>
      <c r="K55" s="34" t="s">
        <v>177</v>
      </c>
      <c r="L55" s="138" t="s">
        <v>312</v>
      </c>
      <c r="M55" s="203">
        <v>101.07080000000001</v>
      </c>
      <c r="N55" s="139">
        <f t="shared" si="1"/>
        <v>50</v>
      </c>
      <c r="O55" s="199" t="str">
        <f t="shared" si="2"/>
        <v>Congo, Republic Of</v>
      </c>
      <c r="P55" s="199" t="str">
        <f t="shared" si="3"/>
        <v>Congo, Republic Of</v>
      </c>
      <c r="Q55" s="200"/>
      <c r="R55" s="43"/>
      <c r="S55" s="43"/>
      <c r="T55" s="43"/>
      <c r="U55" s="43"/>
    </row>
    <row r="56" spans="2:21">
      <c r="B56" s="34">
        <v>45</v>
      </c>
      <c r="C56" s="34" t="s">
        <v>657</v>
      </c>
      <c r="D56" s="214">
        <v>88</v>
      </c>
      <c r="E56" s="211">
        <v>88</v>
      </c>
      <c r="F56" s="208"/>
      <c r="G56" s="208">
        <f>VLOOKUP($C56,'3'!$B$6:$D$230,2,FALSE)</f>
        <v>88</v>
      </c>
      <c r="H56" s="208">
        <f>VLOOKUP($C56,'3'!$B$6:$D$231,3,FALSE)</f>
        <v>88</v>
      </c>
      <c r="I56" s="208">
        <f t="shared" si="0"/>
        <v>0</v>
      </c>
      <c r="K56" s="34" t="s">
        <v>178</v>
      </c>
      <c r="L56" s="140" t="s">
        <v>311</v>
      </c>
      <c r="M56" s="203">
        <v>110.21944999999999</v>
      </c>
      <c r="N56" s="139">
        <f t="shared" si="1"/>
        <v>49</v>
      </c>
      <c r="O56" s="199" t="str">
        <f t="shared" si="2"/>
        <v>Congo, Democratic Republic Of</v>
      </c>
      <c r="P56" s="199" t="str">
        <f t="shared" si="3"/>
        <v>Congo, Democratic Republic Of</v>
      </c>
      <c r="Q56" s="200"/>
      <c r="R56" s="43"/>
      <c r="S56" s="43"/>
      <c r="T56" s="43"/>
      <c r="U56" s="43"/>
    </row>
    <row r="57" spans="2:21">
      <c r="B57" s="34">
        <v>46</v>
      </c>
      <c r="C57" s="34" t="s">
        <v>677</v>
      </c>
      <c r="D57" s="214">
        <v>36</v>
      </c>
      <c r="E57" s="211">
        <v>37</v>
      </c>
      <c r="F57" s="208"/>
      <c r="G57" s="208">
        <f>VLOOKUP($C57,'3'!$B$6:$D$230,2,FALSE)</f>
        <v>36</v>
      </c>
      <c r="H57" s="208">
        <f>VLOOKUP($C57,'3'!$B$6:$D$231,3,FALSE)</f>
        <v>37</v>
      </c>
      <c r="I57" s="208">
        <f t="shared" si="0"/>
        <v>0</v>
      </c>
      <c r="K57" s="34" t="s">
        <v>218</v>
      </c>
      <c r="L57" s="138" t="s">
        <v>313</v>
      </c>
      <c r="M57" s="203">
        <v>88.5</v>
      </c>
      <c r="N57" s="139">
        <f t="shared" si="1"/>
        <v>51</v>
      </c>
      <c r="O57" s="199" t="str">
        <f t="shared" si="2"/>
        <v>Cook Islands</v>
      </c>
      <c r="P57" s="199" t="str">
        <f t="shared" si="3"/>
        <v>Cook Islands</v>
      </c>
      <c r="Q57" s="200"/>
      <c r="R57" s="43"/>
      <c r="S57" s="43"/>
      <c r="T57" s="43"/>
      <c r="U57" s="43"/>
    </row>
    <row r="58" spans="2:21">
      <c r="B58" s="34">
        <v>47</v>
      </c>
      <c r="C58" s="34" t="s">
        <v>216</v>
      </c>
      <c r="D58" s="214">
        <v>37</v>
      </c>
      <c r="E58" s="211">
        <v>37</v>
      </c>
      <c r="F58" s="208"/>
      <c r="G58" s="208">
        <f>VLOOKUP($C58,'3'!$B$6:$D$230,2,FALSE)</f>
        <v>37</v>
      </c>
      <c r="H58" s="208">
        <f>VLOOKUP($C58,'3'!$B$6:$D$231,3,FALSE)</f>
        <v>37</v>
      </c>
      <c r="I58" s="208">
        <f t="shared" si="0"/>
        <v>0</v>
      </c>
      <c r="K58" s="34" t="s">
        <v>179</v>
      </c>
      <c r="L58" s="138" t="s">
        <v>314</v>
      </c>
      <c r="M58" s="203">
        <v>95.25</v>
      </c>
      <c r="N58" s="139">
        <f t="shared" si="1"/>
        <v>52</v>
      </c>
      <c r="O58" s="199" t="str">
        <f t="shared" si="2"/>
        <v>Costa Rica</v>
      </c>
      <c r="P58" s="199" t="str">
        <f t="shared" si="3"/>
        <v>Costa Rica</v>
      </c>
      <c r="Q58" s="200"/>
      <c r="R58" s="43"/>
      <c r="S58" s="43"/>
      <c r="T58" s="43"/>
      <c r="U58" s="43"/>
    </row>
    <row r="59" spans="2:21">
      <c r="B59" s="34">
        <v>48</v>
      </c>
      <c r="C59" s="34" t="s">
        <v>637</v>
      </c>
      <c r="D59" s="214">
        <v>102</v>
      </c>
      <c r="E59" s="211">
        <v>87</v>
      </c>
      <c r="F59" s="208"/>
      <c r="G59" s="208">
        <f>VLOOKUP($C59,'3'!$B$6:$D$230,2,FALSE)</f>
        <v>102</v>
      </c>
      <c r="H59" s="208">
        <f>VLOOKUP($C59,'3'!$B$6:$D$231,3,FALSE)</f>
        <v>87</v>
      </c>
      <c r="I59" s="208">
        <f t="shared" si="0"/>
        <v>0</v>
      </c>
      <c r="K59" s="34" t="s">
        <v>142</v>
      </c>
      <c r="L59" s="138" t="s">
        <v>317</v>
      </c>
      <c r="M59" s="203">
        <v>73.1892</v>
      </c>
      <c r="N59" s="139">
        <f t="shared" si="1"/>
        <v>55</v>
      </c>
      <c r="O59" s="199" t="str">
        <f t="shared" si="2"/>
        <v>Cuba</v>
      </c>
      <c r="P59" s="199" t="str">
        <f t="shared" si="3"/>
        <v>Cuba</v>
      </c>
      <c r="Q59" s="200"/>
      <c r="R59" s="43"/>
      <c r="S59" s="43"/>
      <c r="T59" s="43"/>
      <c r="U59" s="43"/>
    </row>
    <row r="60" spans="2:21">
      <c r="B60" s="34">
        <v>49</v>
      </c>
      <c r="C60" s="34" t="s">
        <v>639</v>
      </c>
      <c r="D60" s="214">
        <v>110</v>
      </c>
      <c r="E60" s="211">
        <v>110</v>
      </c>
      <c r="F60" s="208"/>
      <c r="G60" s="208">
        <f>VLOOKUP($C60,'3'!$B$6:$D$230,2,FALSE)</f>
        <v>110</v>
      </c>
      <c r="H60" s="208">
        <f>VLOOKUP($C60,'3'!$B$6:$D$231,3,FALSE)</f>
        <v>110</v>
      </c>
      <c r="I60" s="208">
        <f t="shared" si="0"/>
        <v>0</v>
      </c>
      <c r="K60" s="34" t="s">
        <v>143</v>
      </c>
      <c r="L60" s="138" t="s">
        <v>522</v>
      </c>
      <c r="M60" s="203">
        <v>90.75</v>
      </c>
      <c r="N60" s="139">
        <f t="shared" si="1"/>
        <v>56</v>
      </c>
      <c r="O60" s="199" t="str">
        <f t="shared" si="2"/>
        <v>Curaçao</v>
      </c>
      <c r="P60" s="199" t="str">
        <f t="shared" si="3"/>
        <v>Curaçao</v>
      </c>
      <c r="Q60" s="200"/>
      <c r="R60" s="43"/>
      <c r="S60" s="43"/>
      <c r="T60" s="43"/>
      <c r="U60" s="43"/>
    </row>
    <row r="61" spans="2:21">
      <c r="B61" s="34">
        <v>50</v>
      </c>
      <c r="C61" s="34" t="s">
        <v>638</v>
      </c>
      <c r="D61" s="214">
        <v>101</v>
      </c>
      <c r="E61" s="211">
        <v>101</v>
      </c>
      <c r="F61" s="208"/>
      <c r="G61" s="208">
        <f>VLOOKUP($C61,'3'!$B$6:$D$230,2,FALSE)</f>
        <v>101</v>
      </c>
      <c r="H61" s="208">
        <f>VLOOKUP($C61,'3'!$B$6:$D$231,3,FALSE)</f>
        <v>101</v>
      </c>
      <c r="I61" s="208">
        <f t="shared" si="0"/>
        <v>0</v>
      </c>
      <c r="K61" s="34" t="s">
        <v>180</v>
      </c>
      <c r="L61" s="138" t="s">
        <v>318</v>
      </c>
      <c r="M61" s="203">
        <v>77.25</v>
      </c>
      <c r="N61" s="139">
        <f t="shared" si="1"/>
        <v>57</v>
      </c>
      <c r="O61" s="199" t="str">
        <f t="shared" si="2"/>
        <v>Cyprus</v>
      </c>
      <c r="P61" s="199" t="str">
        <f t="shared" si="3"/>
        <v>Cyprus</v>
      </c>
      <c r="Q61" s="200"/>
      <c r="R61" s="43"/>
      <c r="S61" s="43"/>
      <c r="T61" s="43"/>
      <c r="U61" s="43"/>
    </row>
    <row r="62" spans="2:21">
      <c r="B62" s="34">
        <v>51</v>
      </c>
      <c r="C62" s="34" t="s">
        <v>640</v>
      </c>
      <c r="D62" s="214">
        <v>101</v>
      </c>
      <c r="E62" s="211">
        <v>89</v>
      </c>
      <c r="F62" s="208"/>
      <c r="G62" s="208">
        <f>VLOOKUP($C62,'3'!$B$6:$D$230,2,FALSE)</f>
        <v>101</v>
      </c>
      <c r="H62" s="208">
        <f>VLOOKUP($C62,'3'!$B$6:$D$231,3,FALSE)</f>
        <v>89</v>
      </c>
      <c r="I62" s="208">
        <f t="shared" si="0"/>
        <v>0</v>
      </c>
      <c r="K62" s="34" t="s">
        <v>0</v>
      </c>
      <c r="L62" s="138" t="s">
        <v>320</v>
      </c>
      <c r="M62" s="203">
        <v>110</v>
      </c>
      <c r="N62" s="139">
        <f t="shared" si="1"/>
        <v>59</v>
      </c>
      <c r="O62" s="199" t="str">
        <f t="shared" si="2"/>
        <v>Denmark</v>
      </c>
      <c r="P62" s="199" t="str">
        <f t="shared" si="3"/>
        <v>Denmark</v>
      </c>
      <c r="Q62" s="200"/>
      <c r="R62" s="43"/>
      <c r="S62" s="43"/>
      <c r="T62" s="43"/>
      <c r="U62" s="43"/>
    </row>
    <row r="63" spans="2:21">
      <c r="B63" s="34">
        <v>52</v>
      </c>
      <c r="C63" s="34" t="s">
        <v>218</v>
      </c>
      <c r="D63" s="214">
        <v>90</v>
      </c>
      <c r="E63" s="211">
        <v>95</v>
      </c>
      <c r="F63" s="208"/>
      <c r="G63" s="208">
        <f>VLOOKUP($C63,'3'!$B$6:$D$230,2,FALSE)</f>
        <v>90</v>
      </c>
      <c r="H63" s="208">
        <f>VLOOKUP($C63,'3'!$B$6:$D$231,3,FALSE)</f>
        <v>95</v>
      </c>
      <c r="I63" s="208">
        <f t="shared" si="0"/>
        <v>0</v>
      </c>
      <c r="K63" s="34" t="s">
        <v>1</v>
      </c>
      <c r="L63" s="138" t="s">
        <v>321</v>
      </c>
      <c r="M63" s="203">
        <v>103.5</v>
      </c>
      <c r="N63" s="139">
        <f t="shared" si="1"/>
        <v>60</v>
      </c>
      <c r="O63" s="199" t="str">
        <f t="shared" si="2"/>
        <v>Djibouti</v>
      </c>
      <c r="P63" s="199" t="str">
        <f t="shared" si="3"/>
        <v>Djibouti</v>
      </c>
      <c r="Q63" s="200"/>
      <c r="R63" s="43"/>
      <c r="S63" s="43"/>
      <c r="T63" s="43"/>
      <c r="U63" s="43"/>
    </row>
    <row r="64" spans="2:21">
      <c r="B64" s="34">
        <v>53</v>
      </c>
      <c r="C64" s="34" t="s">
        <v>663</v>
      </c>
      <c r="D64" s="214">
        <v>89</v>
      </c>
      <c r="E64" s="211">
        <v>87</v>
      </c>
      <c r="F64" s="208"/>
      <c r="G64" s="208">
        <f>VLOOKUP($C64,'3'!$B$6:$D$230,2,FALSE)</f>
        <v>89</v>
      </c>
      <c r="H64" s="208">
        <f>VLOOKUP($C64,'3'!$B$6:$D$231,3,FALSE)</f>
        <v>87</v>
      </c>
      <c r="I64" s="208">
        <f t="shared" si="0"/>
        <v>0</v>
      </c>
      <c r="K64" s="34" t="s">
        <v>138</v>
      </c>
      <c r="L64" s="138" t="s">
        <v>322</v>
      </c>
      <c r="M64" s="203">
        <v>97.5</v>
      </c>
      <c r="N64" s="139">
        <f t="shared" si="1"/>
        <v>61</v>
      </c>
      <c r="O64" s="199" t="str">
        <f t="shared" si="2"/>
        <v>Dominica</v>
      </c>
      <c r="P64" s="199" t="str">
        <f t="shared" si="3"/>
        <v>Dominica</v>
      </c>
      <c r="Q64" s="200"/>
      <c r="R64" s="43"/>
      <c r="S64" s="43"/>
      <c r="T64" s="43"/>
      <c r="U64" s="43"/>
    </row>
    <row r="65" spans="2:21">
      <c r="B65" s="34">
        <v>54</v>
      </c>
      <c r="C65" s="34" t="s">
        <v>672</v>
      </c>
      <c r="D65" s="214">
        <v>64</v>
      </c>
      <c r="E65" s="211">
        <v>74</v>
      </c>
      <c r="F65" s="208"/>
      <c r="G65" s="208">
        <f>VLOOKUP($C65,'3'!$B$6:$D$230,2,FALSE)</f>
        <v>64</v>
      </c>
      <c r="H65" s="208">
        <f>VLOOKUP($C65,'3'!$B$6:$D$231,3,FALSE)</f>
        <v>74</v>
      </c>
      <c r="I65" s="208">
        <f t="shared" si="0"/>
        <v>0</v>
      </c>
      <c r="K65" s="34" t="s">
        <v>2</v>
      </c>
      <c r="L65" s="138" t="s">
        <v>323</v>
      </c>
      <c r="M65" s="203">
        <v>76.5</v>
      </c>
      <c r="N65" s="139">
        <f t="shared" si="1"/>
        <v>62</v>
      </c>
      <c r="O65" s="199" t="str">
        <f t="shared" si="2"/>
        <v>Dominican Republic</v>
      </c>
      <c r="P65" s="199" t="str">
        <f t="shared" si="3"/>
        <v>Dominican Republic</v>
      </c>
      <c r="Q65" s="200"/>
      <c r="R65" s="43"/>
      <c r="S65" s="43"/>
      <c r="T65" s="43"/>
      <c r="U65" s="43"/>
    </row>
    <row r="66" spans="2:21">
      <c r="B66" s="34">
        <v>55</v>
      </c>
      <c r="C66" s="34" t="s">
        <v>179</v>
      </c>
      <c r="D66" s="214">
        <v>73</v>
      </c>
      <c r="E66" s="211">
        <v>73</v>
      </c>
      <c r="F66" s="208"/>
      <c r="G66" s="208">
        <f>VLOOKUP($C66,'3'!$B$6:$D$230,2,FALSE)</f>
        <v>73</v>
      </c>
      <c r="H66" s="208">
        <f>VLOOKUP($C66,'3'!$B$6:$D$231,3,FALSE)</f>
        <v>73</v>
      </c>
      <c r="I66" s="208">
        <f t="shared" si="0"/>
        <v>0</v>
      </c>
      <c r="K66" s="34" t="s">
        <v>3</v>
      </c>
      <c r="L66" s="138" t="s">
        <v>340</v>
      </c>
      <c r="M66" s="203">
        <v>92.25</v>
      </c>
      <c r="N66" s="139">
        <f t="shared" si="1"/>
        <v>79</v>
      </c>
      <c r="O66" s="199" t="str">
        <f t="shared" si="2"/>
        <v>Germany</v>
      </c>
      <c r="P66" s="199" t="str">
        <f t="shared" si="3"/>
        <v>Germany</v>
      </c>
      <c r="Q66" s="200"/>
      <c r="R66" s="43"/>
      <c r="S66" s="43"/>
      <c r="T66" s="43"/>
      <c r="U66" s="43"/>
    </row>
    <row r="67" spans="2:21">
      <c r="B67" s="34">
        <v>56</v>
      </c>
      <c r="C67" s="34" t="s">
        <v>594</v>
      </c>
      <c r="D67" s="214">
        <v>105</v>
      </c>
      <c r="E67" s="211">
        <v>91</v>
      </c>
      <c r="F67" s="208"/>
      <c r="G67" s="208">
        <f>VLOOKUP($C67,'3'!$B$6:$D$230,2,FALSE)</f>
        <v>105</v>
      </c>
      <c r="H67" s="208">
        <f>VLOOKUP($C67,'3'!$B$6:$D$231,3,FALSE)</f>
        <v>91</v>
      </c>
      <c r="I67" s="208">
        <f t="shared" si="0"/>
        <v>0</v>
      </c>
      <c r="K67" s="34" t="s">
        <v>4</v>
      </c>
      <c r="L67" s="138" t="s">
        <v>324</v>
      </c>
      <c r="M67" s="203">
        <v>84</v>
      </c>
      <c r="N67" s="139">
        <f t="shared" si="1"/>
        <v>63</v>
      </c>
      <c r="O67" s="199" t="str">
        <f t="shared" si="2"/>
        <v>Ecuador</v>
      </c>
      <c r="P67" s="199" t="str">
        <f t="shared" si="3"/>
        <v>Ecuador</v>
      </c>
      <c r="Q67" s="200"/>
      <c r="R67" s="43"/>
      <c r="S67" s="43"/>
      <c r="T67" s="43"/>
      <c r="U67" s="43"/>
    </row>
    <row r="68" spans="2:21">
      <c r="B68" s="34">
        <v>57</v>
      </c>
      <c r="C68" s="34" t="s">
        <v>142</v>
      </c>
      <c r="D68" s="214">
        <v>75</v>
      </c>
      <c r="E68" s="211">
        <v>77</v>
      </c>
      <c r="F68" s="208"/>
      <c r="G68" s="208">
        <f>VLOOKUP($C68,'3'!$B$6:$D$230,2,FALSE)</f>
        <v>75</v>
      </c>
      <c r="H68" s="208">
        <f>VLOOKUP($C68,'3'!$B$6:$D$231,3,FALSE)</f>
        <v>77</v>
      </c>
      <c r="I68" s="208">
        <f t="shared" si="0"/>
        <v>0</v>
      </c>
      <c r="K68" s="34" t="s">
        <v>5</v>
      </c>
      <c r="L68" s="138" t="s">
        <v>325</v>
      </c>
      <c r="M68" s="203">
        <v>84</v>
      </c>
      <c r="N68" s="139">
        <f t="shared" si="1"/>
        <v>64</v>
      </c>
      <c r="O68" s="199" t="str">
        <f t="shared" si="2"/>
        <v>Egypt</v>
      </c>
      <c r="P68" s="199" t="str">
        <f t="shared" si="3"/>
        <v>Egypt</v>
      </c>
      <c r="Q68" s="200"/>
      <c r="R68" s="43"/>
      <c r="S68" s="43"/>
      <c r="T68" s="43"/>
      <c r="U68" s="43"/>
    </row>
    <row r="69" spans="2:21">
      <c r="B69" s="34">
        <v>58</v>
      </c>
      <c r="C69" s="34" t="s">
        <v>716</v>
      </c>
      <c r="D69" s="214">
        <v>58</v>
      </c>
      <c r="E69" s="211">
        <v>74</v>
      </c>
      <c r="F69" s="208"/>
      <c r="G69" s="208">
        <f>VLOOKUP($C69,'3'!$B$6:$D$230,2,FALSE)</f>
        <v>58</v>
      </c>
      <c r="H69" s="208">
        <f>VLOOKUP($C69,'3'!$B$6:$D$231,3,FALSE)</f>
        <v>74</v>
      </c>
      <c r="I69" s="208">
        <f t="shared" si="0"/>
        <v>0</v>
      </c>
      <c r="K69" s="34" t="s">
        <v>6</v>
      </c>
      <c r="L69" s="138" t="s">
        <v>326</v>
      </c>
      <c r="M69" s="203">
        <v>77.981350000000006</v>
      </c>
      <c r="N69" s="139">
        <f t="shared" si="1"/>
        <v>65</v>
      </c>
      <c r="O69" s="199" t="str">
        <f t="shared" si="2"/>
        <v>El Salvador</v>
      </c>
      <c r="P69" s="199" t="str">
        <f t="shared" si="3"/>
        <v>El Salvador</v>
      </c>
      <c r="Q69" s="200"/>
      <c r="R69" s="43"/>
      <c r="S69" s="43"/>
      <c r="T69" s="43"/>
      <c r="U69" s="43"/>
    </row>
    <row r="70" spans="2:21">
      <c r="B70" s="34">
        <v>59</v>
      </c>
      <c r="C70" s="34" t="s">
        <v>641</v>
      </c>
      <c r="D70" s="214">
        <v>125</v>
      </c>
      <c r="E70" s="211">
        <v>110</v>
      </c>
      <c r="F70" s="208"/>
      <c r="G70" s="208">
        <f>VLOOKUP($C70,'3'!$B$6:$D$230,2,FALSE)</f>
        <v>125</v>
      </c>
      <c r="H70" s="208">
        <f>VLOOKUP($C70,'3'!$B$6:$D$231,3,FALSE)</f>
        <v>110</v>
      </c>
      <c r="I70" s="208">
        <f t="shared" si="0"/>
        <v>0</v>
      </c>
      <c r="K70" s="34" t="s">
        <v>46</v>
      </c>
      <c r="L70" s="138" t="s">
        <v>327</v>
      </c>
      <c r="M70" s="203">
        <v>61.5</v>
      </c>
      <c r="N70" s="139">
        <f t="shared" si="1"/>
        <v>66</v>
      </c>
      <c r="O70" s="199" t="str">
        <f t="shared" si="2"/>
        <v>Equatorial Guinea</v>
      </c>
      <c r="P70" s="199" t="str">
        <f t="shared" si="3"/>
        <v>Equatorial Guinea</v>
      </c>
      <c r="Q70" s="200"/>
      <c r="R70" s="43"/>
      <c r="S70" s="43"/>
      <c r="T70" s="43"/>
      <c r="U70" s="43"/>
    </row>
    <row r="71" spans="2:21">
      <c r="B71" s="34">
        <v>60</v>
      </c>
      <c r="C71" s="34" t="s">
        <v>180</v>
      </c>
      <c r="D71" s="214">
        <v>98</v>
      </c>
      <c r="E71" s="211">
        <v>104</v>
      </c>
      <c r="F71" s="208"/>
      <c r="G71" s="208">
        <f>VLOOKUP($C71,'3'!$B$6:$D$230,2,FALSE)</f>
        <v>98</v>
      </c>
      <c r="H71" s="208">
        <f>VLOOKUP($C71,'3'!$B$6:$D$231,3,FALSE)</f>
        <v>104</v>
      </c>
      <c r="I71" s="208">
        <f t="shared" si="0"/>
        <v>0</v>
      </c>
      <c r="K71" s="34" t="s">
        <v>7</v>
      </c>
      <c r="L71" s="138" t="s">
        <v>328</v>
      </c>
      <c r="M71" s="203">
        <v>91.922150000000002</v>
      </c>
      <c r="N71" s="139">
        <f t="shared" si="1"/>
        <v>67</v>
      </c>
      <c r="O71" s="199" t="str">
        <f t="shared" si="2"/>
        <v>Eritrea</v>
      </c>
      <c r="P71" s="199" t="str">
        <f t="shared" si="3"/>
        <v>Eritrea</v>
      </c>
      <c r="Q71" s="200"/>
      <c r="R71" s="43"/>
      <c r="S71" s="43"/>
      <c r="T71" s="43"/>
      <c r="U71" s="43"/>
    </row>
    <row r="72" spans="2:21">
      <c r="B72" s="34">
        <v>61</v>
      </c>
      <c r="C72" s="34" t="s">
        <v>0</v>
      </c>
      <c r="D72" s="214">
        <v>81</v>
      </c>
      <c r="E72" s="211">
        <v>98</v>
      </c>
      <c r="F72" s="208"/>
      <c r="G72" s="208">
        <f>VLOOKUP($C72,'3'!$B$6:$D$230,2,FALSE)</f>
        <v>81</v>
      </c>
      <c r="H72" s="208">
        <f>VLOOKUP($C72,'3'!$B$6:$D$231,3,FALSE)</f>
        <v>98</v>
      </c>
      <c r="I72" s="208">
        <f t="shared" si="0"/>
        <v>0</v>
      </c>
      <c r="K72" s="34" t="s">
        <v>8</v>
      </c>
      <c r="L72" s="138" t="s">
        <v>329</v>
      </c>
      <c r="M72" s="203">
        <v>93.75</v>
      </c>
      <c r="N72" s="139">
        <f t="shared" si="1"/>
        <v>68</v>
      </c>
      <c r="O72" s="199" t="str">
        <f t="shared" si="2"/>
        <v>Estonia</v>
      </c>
      <c r="P72" s="199" t="str">
        <f t="shared" si="3"/>
        <v>Estonia</v>
      </c>
      <c r="Q72" s="200"/>
      <c r="R72" s="43"/>
      <c r="S72" s="43"/>
      <c r="T72" s="43"/>
      <c r="U72" s="43"/>
    </row>
    <row r="73" spans="2:21">
      <c r="B73" s="34">
        <v>62</v>
      </c>
      <c r="C73" s="34" t="s">
        <v>642</v>
      </c>
      <c r="D73" s="214">
        <v>71</v>
      </c>
      <c r="E73" s="211">
        <v>77</v>
      </c>
      <c r="F73" s="208"/>
      <c r="G73" s="208">
        <f>VLOOKUP($C73,'3'!$B$6:$D$230,2,FALSE)</f>
        <v>71</v>
      </c>
      <c r="H73" s="208">
        <f>VLOOKUP($C73,'3'!$B$6:$D$231,3,FALSE)</f>
        <v>77</v>
      </c>
      <c r="I73" s="208">
        <f t="shared" si="0"/>
        <v>0</v>
      </c>
      <c r="K73" s="34" t="s">
        <v>9</v>
      </c>
      <c r="L73" s="138" t="s">
        <v>330</v>
      </c>
      <c r="M73" s="203">
        <v>95.25</v>
      </c>
      <c r="N73" s="139">
        <f t="shared" si="1"/>
        <v>70</v>
      </c>
      <c r="O73" s="199" t="str">
        <f t="shared" si="2"/>
        <v>Ethiopia</v>
      </c>
      <c r="P73" s="199" t="str">
        <f t="shared" si="3"/>
        <v>Ethiopia</v>
      </c>
      <c r="Q73" s="200"/>
      <c r="R73" s="43"/>
      <c r="S73" s="43"/>
      <c r="T73" s="43"/>
      <c r="U73" s="43"/>
    </row>
    <row r="74" spans="2:21">
      <c r="B74" s="34">
        <v>63</v>
      </c>
      <c r="C74" s="34" t="s">
        <v>2</v>
      </c>
      <c r="D74" s="214">
        <v>89</v>
      </c>
      <c r="E74" s="211">
        <v>84</v>
      </c>
      <c r="F74" s="208"/>
      <c r="G74" s="208">
        <f>VLOOKUP($C74,'3'!$B$6:$D$230,2,FALSE)</f>
        <v>89</v>
      </c>
      <c r="H74" s="208">
        <f>VLOOKUP($C74,'3'!$B$6:$D$231,3,FALSE)</f>
        <v>84</v>
      </c>
      <c r="I74" s="208">
        <f t="shared" si="0"/>
        <v>0</v>
      </c>
      <c r="K74" s="34" t="s">
        <v>139</v>
      </c>
      <c r="L74" s="138" t="s">
        <v>332</v>
      </c>
      <c r="M74" s="203">
        <v>74.25</v>
      </c>
      <c r="N74" s="139">
        <f t="shared" si="1"/>
        <v>71</v>
      </c>
      <c r="O74" s="199" t="str">
        <f t="shared" si="2"/>
        <v>Fiji</v>
      </c>
      <c r="P74" s="199" t="str">
        <f t="shared" si="3"/>
        <v>Fiji</v>
      </c>
      <c r="Q74" s="200"/>
      <c r="R74" s="43"/>
      <c r="S74" s="43"/>
      <c r="T74" s="43"/>
      <c r="U74" s="43"/>
    </row>
    <row r="75" spans="2:21">
      <c r="B75" s="34">
        <v>64</v>
      </c>
      <c r="C75" s="34" t="s">
        <v>644</v>
      </c>
      <c r="D75" s="214">
        <v>94</v>
      </c>
      <c r="E75" s="211">
        <v>84</v>
      </c>
      <c r="F75" s="208"/>
      <c r="G75" s="208">
        <f>VLOOKUP($C75,'3'!$B$6:$D$230,2,FALSE)</f>
        <v>94</v>
      </c>
      <c r="H75" s="208">
        <f>VLOOKUP($C75,'3'!$B$6:$D$231,3,FALSE)</f>
        <v>84</v>
      </c>
      <c r="I75" s="208">
        <f t="shared" si="0"/>
        <v>0</v>
      </c>
      <c r="K75" s="34" t="s">
        <v>144</v>
      </c>
      <c r="L75" s="138" t="s">
        <v>424</v>
      </c>
      <c r="M75" s="203">
        <v>99.32820000000001</v>
      </c>
      <c r="N75" s="139">
        <f t="shared" si="1"/>
        <v>163</v>
      </c>
      <c r="O75" s="199" t="str">
        <f t="shared" si="2"/>
        <v>Philippines</v>
      </c>
      <c r="P75" s="199" t="str">
        <f t="shared" si="3"/>
        <v>Philippines</v>
      </c>
      <c r="Q75" s="200"/>
      <c r="R75" s="43"/>
      <c r="S75" s="43"/>
      <c r="T75" s="43"/>
      <c r="U75" s="43"/>
    </row>
    <row r="76" spans="2:21">
      <c r="B76" s="34">
        <v>65</v>
      </c>
      <c r="C76" s="34" t="s">
        <v>4</v>
      </c>
      <c r="D76" s="214">
        <v>78</v>
      </c>
      <c r="E76" s="211">
        <v>78</v>
      </c>
      <c r="F76" s="208"/>
      <c r="G76" s="208">
        <f>VLOOKUP($C76,'3'!$B$6:$D$230,2,FALSE)</f>
        <v>78</v>
      </c>
      <c r="H76" s="208">
        <f>VLOOKUP($C76,'3'!$B$6:$D$231,3,FALSE)</f>
        <v>78</v>
      </c>
      <c r="I76" s="208">
        <f t="shared" si="0"/>
        <v>0</v>
      </c>
      <c r="K76" s="34" t="s">
        <v>10</v>
      </c>
      <c r="L76" s="138" t="s">
        <v>333</v>
      </c>
      <c r="M76" s="203">
        <v>110</v>
      </c>
      <c r="N76" s="139">
        <f t="shared" si="1"/>
        <v>72</v>
      </c>
      <c r="O76" s="199" t="str">
        <f t="shared" si="2"/>
        <v>Finland</v>
      </c>
      <c r="P76" s="199" t="str">
        <f t="shared" si="3"/>
        <v>Finland</v>
      </c>
      <c r="Q76" s="200"/>
      <c r="R76" s="43"/>
      <c r="S76" s="43"/>
      <c r="T76" s="43"/>
      <c r="U76" s="43"/>
    </row>
    <row r="77" spans="2:21">
      <c r="B77" s="34">
        <v>66</v>
      </c>
      <c r="C77" s="34" t="s">
        <v>645</v>
      </c>
      <c r="D77" s="214">
        <v>79</v>
      </c>
      <c r="E77" s="211">
        <v>62</v>
      </c>
      <c r="F77" s="208"/>
      <c r="G77" s="208">
        <f>VLOOKUP($C77,'3'!$B$6:$D$230,2,FALSE)</f>
        <v>79</v>
      </c>
      <c r="H77" s="208">
        <f>VLOOKUP($C77,'3'!$B$6:$D$231,3,FALSE)</f>
        <v>62</v>
      </c>
      <c r="I77" s="208">
        <f t="shared" si="0"/>
        <v>0</v>
      </c>
      <c r="K77" s="34" t="s">
        <v>11</v>
      </c>
      <c r="L77" s="138" t="s">
        <v>334</v>
      </c>
      <c r="M77" s="203">
        <v>95.25</v>
      </c>
      <c r="N77" s="139">
        <f t="shared" si="1"/>
        <v>73</v>
      </c>
      <c r="O77" s="199" t="str">
        <f t="shared" si="2"/>
        <v>France</v>
      </c>
      <c r="P77" s="199" t="str">
        <f t="shared" si="3"/>
        <v>France</v>
      </c>
      <c r="Q77" s="200"/>
      <c r="R77" s="43"/>
      <c r="S77" s="43"/>
      <c r="T77" s="43"/>
      <c r="U77" s="43"/>
    </row>
    <row r="78" spans="2:21">
      <c r="B78" s="34">
        <v>67</v>
      </c>
      <c r="C78" s="34" t="s">
        <v>6</v>
      </c>
      <c r="D78" s="214">
        <v>92</v>
      </c>
      <c r="E78" s="211">
        <v>92</v>
      </c>
      <c r="F78" s="208"/>
      <c r="G78" s="208">
        <f>VLOOKUP($C78,'3'!$B$6:$D$230,2,FALSE)</f>
        <v>92</v>
      </c>
      <c r="H78" s="208">
        <f>VLOOKUP($C78,'3'!$B$6:$D$231,3,FALSE)</f>
        <v>92</v>
      </c>
      <c r="I78" s="208">
        <f t="shared" ref="I78:I141" si="4">+D78+E78-G78-H78</f>
        <v>0</v>
      </c>
      <c r="K78" s="34" t="s">
        <v>12</v>
      </c>
      <c r="L78" s="138" t="s">
        <v>335</v>
      </c>
      <c r="M78" s="203">
        <v>105.75</v>
      </c>
      <c r="N78" s="139">
        <f t="shared" ref="N78:N141" si="5">_xlfn.XLOOKUP(L78,$C$13:$C$237,$B$13:$B$237,"xxx",0,1)</f>
        <v>74</v>
      </c>
      <c r="O78" s="199" t="str">
        <f t="shared" ref="O78:O141" si="6">_xlfn.XLOOKUP(N78,$B$13:$B$237,$C$13:$C$237,,)</f>
        <v>French Guiana</v>
      </c>
      <c r="P78" s="199" t="str">
        <f t="shared" ref="P78:P141" si="7">PROPER(L78)</f>
        <v>French Guiana</v>
      </c>
      <c r="Q78" s="200"/>
      <c r="R78" s="43"/>
      <c r="S78" s="43"/>
      <c r="T78" s="43"/>
      <c r="U78" s="43"/>
    </row>
    <row r="79" spans="2:21">
      <c r="B79" s="34">
        <v>68</v>
      </c>
      <c r="C79" s="34" t="s">
        <v>646</v>
      </c>
      <c r="D79" s="214">
        <v>84</v>
      </c>
      <c r="E79" s="211">
        <v>94</v>
      </c>
      <c r="F79" s="208"/>
      <c r="G79" s="208">
        <f>VLOOKUP($C79,'3'!$B$6:$D$230,2,FALSE)</f>
        <v>84</v>
      </c>
      <c r="H79" s="208">
        <f>VLOOKUP($C79,'3'!$B$6:$D$231,3,FALSE)</f>
        <v>94</v>
      </c>
      <c r="I79" s="208">
        <f t="shared" si="4"/>
        <v>0</v>
      </c>
      <c r="K79" s="34" t="s">
        <v>13</v>
      </c>
      <c r="L79" s="138" t="s">
        <v>336</v>
      </c>
      <c r="M79" s="203">
        <v>105</v>
      </c>
      <c r="N79" s="139">
        <f t="shared" si="5"/>
        <v>75</v>
      </c>
      <c r="O79" s="199" t="str">
        <f t="shared" si="6"/>
        <v>French Polynesia</v>
      </c>
      <c r="P79" s="199" t="str">
        <f t="shared" si="7"/>
        <v>French Polynesia</v>
      </c>
      <c r="Q79" s="200"/>
      <c r="R79" s="43"/>
      <c r="S79" s="43"/>
      <c r="T79" s="43"/>
      <c r="U79" s="43"/>
    </row>
    <row r="80" spans="2:21">
      <c r="B80" s="34">
        <v>69</v>
      </c>
      <c r="C80" s="34" t="s">
        <v>711</v>
      </c>
      <c r="D80" s="214">
        <v>47</v>
      </c>
      <c r="E80" s="211">
        <v>60</v>
      </c>
      <c r="F80" s="208"/>
      <c r="G80" s="208">
        <f>VLOOKUP($C80,'3'!$B$6:$D$230,2,FALSE)</f>
        <v>47</v>
      </c>
      <c r="H80" s="208">
        <f>VLOOKUP($C80,'3'!$B$6:$D$231,3,FALSE)</f>
        <v>60</v>
      </c>
      <c r="I80" s="208">
        <f t="shared" si="4"/>
        <v>0</v>
      </c>
      <c r="K80" s="34" t="s">
        <v>14</v>
      </c>
      <c r="L80" s="138" t="s">
        <v>337</v>
      </c>
      <c r="M80" s="203">
        <v>110</v>
      </c>
      <c r="N80" s="139">
        <f t="shared" si="5"/>
        <v>76</v>
      </c>
      <c r="O80" s="199" t="str">
        <f t="shared" si="6"/>
        <v>Gabon</v>
      </c>
      <c r="P80" s="199" t="str">
        <f t="shared" si="7"/>
        <v>Gabon</v>
      </c>
      <c r="Q80" s="200"/>
      <c r="R80" s="43"/>
      <c r="S80" s="43"/>
      <c r="T80" s="43"/>
      <c r="U80" s="43"/>
    </row>
    <row r="81" spans="2:21">
      <c r="B81" s="34">
        <v>70</v>
      </c>
      <c r="C81" s="34" t="s">
        <v>647</v>
      </c>
      <c r="D81" s="214">
        <v>92</v>
      </c>
      <c r="E81" s="211">
        <v>95</v>
      </c>
      <c r="F81" s="208"/>
      <c r="G81" s="208">
        <f>VLOOKUP($C81,'3'!$B$6:$D$230,2,FALSE)</f>
        <v>92</v>
      </c>
      <c r="H81" s="208">
        <f>VLOOKUP($C81,'3'!$B$6:$D$231,3,FALSE)</f>
        <v>95</v>
      </c>
      <c r="I81" s="208">
        <f t="shared" si="4"/>
        <v>0</v>
      </c>
      <c r="K81" s="34" t="s">
        <v>15</v>
      </c>
      <c r="L81" s="138" t="s">
        <v>338</v>
      </c>
      <c r="M81" s="203">
        <v>70.139650000000003</v>
      </c>
      <c r="N81" s="139">
        <f t="shared" si="5"/>
        <v>77</v>
      </c>
      <c r="O81" s="199" t="str">
        <f t="shared" si="6"/>
        <v>Gambia</v>
      </c>
      <c r="P81" s="199" t="str">
        <f t="shared" si="7"/>
        <v>Gambia</v>
      </c>
      <c r="Q81" s="200"/>
      <c r="R81" s="43"/>
      <c r="S81" s="43"/>
      <c r="T81" s="43"/>
      <c r="U81" s="43"/>
    </row>
    <row r="82" spans="2:21">
      <c r="B82" s="34">
        <v>71</v>
      </c>
      <c r="C82" s="34" t="s">
        <v>8</v>
      </c>
      <c r="D82" s="214">
        <v>86</v>
      </c>
      <c r="E82" s="211">
        <v>74</v>
      </c>
      <c r="F82" s="208"/>
      <c r="G82" s="208">
        <f>VLOOKUP($C82,'3'!$B$6:$D$230,2,FALSE)</f>
        <v>86</v>
      </c>
      <c r="H82" s="208">
        <f>VLOOKUP($C82,'3'!$B$6:$D$231,3,FALSE)</f>
        <v>74</v>
      </c>
      <c r="I82" s="208">
        <f t="shared" si="4"/>
        <v>0</v>
      </c>
      <c r="K82" s="34" t="s">
        <v>16</v>
      </c>
      <c r="L82" s="138" t="s">
        <v>339</v>
      </c>
      <c r="M82" s="203">
        <v>63.169250000000005</v>
      </c>
      <c r="N82" s="139">
        <f t="shared" si="5"/>
        <v>78</v>
      </c>
      <c r="O82" s="199" t="str">
        <f t="shared" si="6"/>
        <v>Georgia</v>
      </c>
      <c r="P82" s="199" t="str">
        <f t="shared" si="7"/>
        <v>Georgia</v>
      </c>
      <c r="Q82" s="200"/>
      <c r="R82" s="43"/>
      <c r="S82" s="43"/>
      <c r="T82" s="43"/>
      <c r="U82" s="43"/>
    </row>
    <row r="83" spans="2:21">
      <c r="B83" s="34">
        <v>72</v>
      </c>
      <c r="C83" s="34" t="s">
        <v>139</v>
      </c>
      <c r="D83" s="214">
        <v>113</v>
      </c>
      <c r="E83" s="211">
        <v>110</v>
      </c>
      <c r="F83" s="208"/>
      <c r="G83" s="208">
        <f>VLOOKUP($C83,'3'!$B$6:$D$230,2,FALSE)</f>
        <v>113</v>
      </c>
      <c r="H83" s="208">
        <f>VLOOKUP($C83,'3'!$B$6:$D$231,3,FALSE)</f>
        <v>110</v>
      </c>
      <c r="I83" s="208">
        <f t="shared" si="4"/>
        <v>0</v>
      </c>
      <c r="K83" s="34" t="s">
        <v>17</v>
      </c>
      <c r="L83" s="138" t="s">
        <v>341</v>
      </c>
      <c r="M83" s="203">
        <v>72.75</v>
      </c>
      <c r="N83" s="139">
        <f t="shared" si="5"/>
        <v>80</v>
      </c>
      <c r="O83" s="199" t="str">
        <f t="shared" si="6"/>
        <v>Ghana</v>
      </c>
      <c r="P83" s="199" t="str">
        <f t="shared" si="7"/>
        <v>Ghana</v>
      </c>
      <c r="Q83" s="200"/>
      <c r="R83" s="43"/>
      <c r="S83" s="43"/>
      <c r="T83" s="43"/>
      <c r="U83" s="43"/>
    </row>
    <row r="84" spans="2:21">
      <c r="B84" s="34">
        <v>73</v>
      </c>
      <c r="C84" s="34" t="s">
        <v>561</v>
      </c>
      <c r="D84" s="214">
        <v>100</v>
      </c>
      <c r="E84" s="211">
        <v>95</v>
      </c>
      <c r="F84" s="208"/>
      <c r="G84" s="208">
        <f>VLOOKUP($C84,'3'!$B$6:$D$230,2,FALSE)</f>
        <v>100</v>
      </c>
      <c r="H84" s="208">
        <f>VLOOKUP($C84,'3'!$B$6:$D$231,3,FALSE)</f>
        <v>95</v>
      </c>
      <c r="I84" s="208">
        <f t="shared" si="4"/>
        <v>0</v>
      </c>
      <c r="K84" s="34" t="s">
        <v>140</v>
      </c>
      <c r="L84" s="138" t="s">
        <v>342</v>
      </c>
      <c r="M84" s="203">
        <v>75.75</v>
      </c>
      <c r="N84" s="139">
        <f t="shared" si="5"/>
        <v>81</v>
      </c>
      <c r="O84" s="199" t="str">
        <f t="shared" si="6"/>
        <v>Gibraltar</v>
      </c>
      <c r="P84" s="199" t="str">
        <f t="shared" si="7"/>
        <v>Gibraltar</v>
      </c>
      <c r="Q84" s="200"/>
      <c r="R84" s="43"/>
      <c r="S84" s="43"/>
      <c r="T84" s="43"/>
      <c r="U84" s="43"/>
    </row>
    <row r="85" spans="2:21">
      <c r="B85" s="34">
        <v>74</v>
      </c>
      <c r="C85" s="34" t="s">
        <v>648</v>
      </c>
      <c r="D85" s="214">
        <v>105</v>
      </c>
      <c r="E85" s="211">
        <v>106</v>
      </c>
      <c r="F85" s="208"/>
      <c r="G85" s="208">
        <f>VLOOKUP($C85,'3'!$B$6:$D$230,2,FALSE)</f>
        <v>105</v>
      </c>
      <c r="H85" s="208">
        <f>VLOOKUP($C85,'3'!$B$6:$D$231,3,FALSE)</f>
        <v>106</v>
      </c>
      <c r="I85" s="208">
        <f t="shared" si="4"/>
        <v>0</v>
      </c>
      <c r="K85" s="34" t="s">
        <v>18</v>
      </c>
      <c r="L85" s="138" t="s">
        <v>345</v>
      </c>
      <c r="M85" s="203">
        <v>76.5</v>
      </c>
      <c r="N85" s="139">
        <f t="shared" si="5"/>
        <v>84</v>
      </c>
      <c r="O85" s="199" t="str">
        <f t="shared" si="6"/>
        <v>Grenada</v>
      </c>
      <c r="P85" s="199" t="str">
        <f t="shared" si="7"/>
        <v>Grenada</v>
      </c>
      <c r="Q85" s="200"/>
      <c r="R85" s="43"/>
      <c r="S85" s="43"/>
      <c r="T85" s="43"/>
      <c r="U85" s="43"/>
    </row>
    <row r="86" spans="2:21">
      <c r="B86" s="34">
        <v>75</v>
      </c>
      <c r="C86" s="34" t="s">
        <v>649</v>
      </c>
      <c r="D86" s="214">
        <v>105</v>
      </c>
      <c r="E86" s="211">
        <v>105</v>
      </c>
      <c r="F86" s="208"/>
      <c r="G86" s="208">
        <f>VLOOKUP($C86,'3'!$B$6:$D$230,2,FALSE)</f>
        <v>105</v>
      </c>
      <c r="H86" s="208">
        <f>VLOOKUP($C86,'3'!$B$6:$D$231,3,FALSE)</f>
        <v>105</v>
      </c>
      <c r="I86" s="208">
        <f t="shared" si="4"/>
        <v>0</v>
      </c>
      <c r="K86" s="34" t="s">
        <v>19</v>
      </c>
      <c r="L86" s="138" t="s">
        <v>343</v>
      </c>
      <c r="M86" s="203">
        <v>81</v>
      </c>
      <c r="N86" s="139">
        <f t="shared" si="5"/>
        <v>82</v>
      </c>
      <c r="O86" s="199" t="str">
        <f t="shared" si="6"/>
        <v>Greece</v>
      </c>
      <c r="P86" s="199" t="str">
        <f t="shared" si="7"/>
        <v>Greece</v>
      </c>
      <c r="Q86" s="200"/>
      <c r="R86" s="43"/>
      <c r="S86" s="43"/>
      <c r="T86" s="43"/>
      <c r="U86" s="43"/>
    </row>
    <row r="87" spans="2:21">
      <c r="B87" s="34">
        <v>76</v>
      </c>
      <c r="C87" s="34" t="s">
        <v>12</v>
      </c>
      <c r="D87" s="214">
        <v>108</v>
      </c>
      <c r="E87" s="211">
        <v>110</v>
      </c>
      <c r="F87" s="208"/>
      <c r="G87" s="208">
        <f>VLOOKUP($C87,'3'!$B$6:$D$230,2,FALSE)</f>
        <v>108</v>
      </c>
      <c r="H87" s="208">
        <f>VLOOKUP($C87,'3'!$B$6:$D$231,3,FALSE)</f>
        <v>110</v>
      </c>
      <c r="I87" s="208">
        <f t="shared" si="4"/>
        <v>0</v>
      </c>
      <c r="K87" s="34" t="s">
        <v>20</v>
      </c>
      <c r="L87" s="138" t="s">
        <v>344</v>
      </c>
      <c r="M87" s="203">
        <v>110</v>
      </c>
      <c r="N87" s="139">
        <f t="shared" si="5"/>
        <v>83</v>
      </c>
      <c r="O87" s="199" t="str">
        <f t="shared" si="6"/>
        <v>Greenland</v>
      </c>
      <c r="P87" s="199" t="str">
        <f t="shared" si="7"/>
        <v>Greenland</v>
      </c>
      <c r="Q87" s="200"/>
      <c r="R87" s="43"/>
      <c r="S87" s="43"/>
      <c r="T87" s="43"/>
      <c r="U87" s="43"/>
    </row>
    <row r="88" spans="2:21">
      <c r="B88" s="34">
        <v>77</v>
      </c>
      <c r="C88" s="34" t="s">
        <v>13</v>
      </c>
      <c r="D88" s="214">
        <v>70</v>
      </c>
      <c r="E88" s="211">
        <v>70</v>
      </c>
      <c r="F88" s="208"/>
      <c r="G88" s="208">
        <f>VLOOKUP($C88,'3'!$B$6:$D$230,2,FALSE)</f>
        <v>70</v>
      </c>
      <c r="H88" s="208">
        <f>VLOOKUP($C88,'3'!$B$6:$D$231,3,FALSE)</f>
        <v>70</v>
      </c>
      <c r="I88" s="208">
        <f t="shared" si="4"/>
        <v>0</v>
      </c>
      <c r="K88" s="34" t="s">
        <v>21</v>
      </c>
      <c r="L88" s="138" t="s">
        <v>346</v>
      </c>
      <c r="M88" s="203">
        <v>98.25</v>
      </c>
      <c r="N88" s="139">
        <f t="shared" si="5"/>
        <v>85</v>
      </c>
      <c r="O88" s="199" t="str">
        <f t="shared" si="6"/>
        <v>Guadeloupe</v>
      </c>
      <c r="P88" s="199" t="str">
        <f t="shared" si="7"/>
        <v>Guadeloupe</v>
      </c>
      <c r="Q88" s="200"/>
      <c r="R88" s="43"/>
      <c r="S88" s="43"/>
      <c r="T88" s="43"/>
      <c r="U88" s="43"/>
    </row>
    <row r="89" spans="2:21">
      <c r="B89" s="34">
        <v>78</v>
      </c>
      <c r="C89" s="34" t="s">
        <v>650</v>
      </c>
      <c r="D89" s="214">
        <v>63</v>
      </c>
      <c r="E89" s="211">
        <v>63</v>
      </c>
      <c r="F89" s="208"/>
      <c r="G89" s="208">
        <f>VLOOKUP($C89,'3'!$B$6:$D$230,2,FALSE)</f>
        <v>63</v>
      </c>
      <c r="H89" s="208">
        <f>VLOOKUP($C89,'3'!$B$6:$D$231,3,FALSE)</f>
        <v>63</v>
      </c>
      <c r="I89" s="208">
        <f t="shared" si="4"/>
        <v>0</v>
      </c>
      <c r="K89" s="34" t="s">
        <v>22</v>
      </c>
      <c r="L89" s="138" t="s">
        <v>347</v>
      </c>
      <c r="M89" s="203">
        <v>79.5</v>
      </c>
      <c r="N89" s="139">
        <f t="shared" si="5"/>
        <v>86</v>
      </c>
      <c r="O89" s="199" t="str">
        <f t="shared" si="6"/>
        <v>Guam</v>
      </c>
      <c r="P89" s="199" t="str">
        <f t="shared" si="7"/>
        <v>Guam</v>
      </c>
      <c r="Q89" s="200"/>
      <c r="R89" s="43"/>
      <c r="S89" s="43"/>
      <c r="T89" s="43"/>
      <c r="U89" s="43"/>
    </row>
    <row r="90" spans="2:21">
      <c r="B90" s="34">
        <v>79</v>
      </c>
      <c r="C90" s="34" t="s">
        <v>643</v>
      </c>
      <c r="D90" s="214">
        <v>87</v>
      </c>
      <c r="E90" s="211">
        <v>92</v>
      </c>
      <c r="F90" s="208"/>
      <c r="G90" s="208">
        <f>VLOOKUP($C90,'3'!$B$6:$D$230,2,FALSE)</f>
        <v>87</v>
      </c>
      <c r="H90" s="208">
        <f>VLOOKUP($C90,'3'!$B$6:$D$231,3,FALSE)</f>
        <v>92</v>
      </c>
      <c r="I90" s="208">
        <f t="shared" si="4"/>
        <v>0</v>
      </c>
      <c r="K90" s="34" t="s">
        <v>23</v>
      </c>
      <c r="L90" s="138" t="s">
        <v>348</v>
      </c>
      <c r="M90" s="203">
        <v>98.25</v>
      </c>
      <c r="N90" s="139">
        <f t="shared" si="5"/>
        <v>87</v>
      </c>
      <c r="O90" s="199" t="str">
        <f t="shared" si="6"/>
        <v>Guatemala</v>
      </c>
      <c r="P90" s="199" t="str">
        <f t="shared" si="7"/>
        <v>Guatemala</v>
      </c>
      <c r="Q90" s="200"/>
      <c r="R90" s="43"/>
      <c r="S90" s="43"/>
      <c r="T90" s="43"/>
      <c r="U90" s="43"/>
    </row>
    <row r="91" spans="2:21">
      <c r="B91" s="34">
        <v>80</v>
      </c>
      <c r="C91" s="34" t="s">
        <v>15</v>
      </c>
      <c r="D91" s="214">
        <v>97</v>
      </c>
      <c r="E91" s="211">
        <v>73</v>
      </c>
      <c r="F91" s="208"/>
      <c r="G91" s="208">
        <f>VLOOKUP($C91,'3'!$B$6:$D$230,2,FALSE)</f>
        <v>97</v>
      </c>
      <c r="H91" s="208">
        <f>VLOOKUP($C91,'3'!$B$6:$D$231,3,FALSE)</f>
        <v>73</v>
      </c>
      <c r="I91" s="208">
        <f t="shared" si="4"/>
        <v>0</v>
      </c>
      <c r="K91" s="34" t="s">
        <v>24</v>
      </c>
      <c r="L91" s="138" t="s">
        <v>349</v>
      </c>
      <c r="M91" s="203">
        <v>85.823049999999995</v>
      </c>
      <c r="N91" s="139">
        <f t="shared" si="5"/>
        <v>88</v>
      </c>
      <c r="O91" s="199" t="str">
        <f t="shared" si="6"/>
        <v>Guinea</v>
      </c>
      <c r="P91" s="199" t="str">
        <f t="shared" si="7"/>
        <v>Guinea</v>
      </c>
      <c r="Q91" s="200"/>
      <c r="R91" s="43"/>
      <c r="S91" s="43"/>
      <c r="T91" s="43"/>
      <c r="U91" s="43"/>
    </row>
    <row r="92" spans="2:21">
      <c r="B92" s="34">
        <v>81</v>
      </c>
      <c r="C92" s="34" t="s">
        <v>16</v>
      </c>
      <c r="D92" s="214">
        <v>74</v>
      </c>
      <c r="E92" s="211">
        <v>76</v>
      </c>
      <c r="F92" s="208"/>
      <c r="G92" s="208">
        <f>VLOOKUP($C92,'3'!$B$6:$D$230,2,FALSE)</f>
        <v>74</v>
      </c>
      <c r="H92" s="208">
        <f>VLOOKUP($C92,'3'!$B$6:$D$231,3,FALSE)</f>
        <v>76</v>
      </c>
      <c r="I92" s="208">
        <f t="shared" si="4"/>
        <v>0</v>
      </c>
      <c r="K92" s="34" t="s">
        <v>25</v>
      </c>
      <c r="L92" s="138" t="s">
        <v>350</v>
      </c>
      <c r="M92" s="203">
        <v>69.268349999999998</v>
      </c>
      <c r="N92" s="139">
        <f t="shared" si="5"/>
        <v>89</v>
      </c>
      <c r="O92" s="199" t="str">
        <f t="shared" si="6"/>
        <v>Guinea-Bissau</v>
      </c>
      <c r="P92" s="199" t="str">
        <f t="shared" si="7"/>
        <v>Guinea-Bissau</v>
      </c>
      <c r="Q92" s="200"/>
      <c r="R92" s="43"/>
      <c r="S92" s="43"/>
      <c r="T92" s="43"/>
      <c r="U92" s="43"/>
    </row>
    <row r="93" spans="2:21">
      <c r="B93" s="34">
        <v>82</v>
      </c>
      <c r="C93" s="34" t="s">
        <v>651</v>
      </c>
      <c r="D93" s="214">
        <v>78</v>
      </c>
      <c r="E93" s="211">
        <v>81</v>
      </c>
      <c r="F93" s="208"/>
      <c r="G93" s="208">
        <f>VLOOKUP($C93,'3'!$B$6:$D$230,2,FALSE)</f>
        <v>78</v>
      </c>
      <c r="H93" s="208">
        <f>VLOOKUP($C93,'3'!$B$6:$D$231,3,FALSE)</f>
        <v>81</v>
      </c>
      <c r="I93" s="208">
        <f t="shared" si="4"/>
        <v>0</v>
      </c>
      <c r="K93" s="34" t="s">
        <v>26</v>
      </c>
      <c r="L93" s="138" t="s">
        <v>351</v>
      </c>
      <c r="M93" s="203">
        <v>78.417000000000002</v>
      </c>
      <c r="N93" s="139">
        <f t="shared" si="5"/>
        <v>90</v>
      </c>
      <c r="O93" s="199" t="str">
        <f t="shared" si="6"/>
        <v>Guyana</v>
      </c>
      <c r="P93" s="199" t="str">
        <f t="shared" si="7"/>
        <v>Guyana</v>
      </c>
      <c r="Q93" s="200"/>
      <c r="R93" s="43"/>
      <c r="S93" s="43"/>
      <c r="T93" s="43"/>
      <c r="U93" s="43"/>
    </row>
    <row r="94" spans="2:21">
      <c r="B94" s="34">
        <v>83</v>
      </c>
      <c r="C94" s="34" t="s">
        <v>652</v>
      </c>
      <c r="D94" s="214">
        <v>125</v>
      </c>
      <c r="E94" s="211">
        <v>110</v>
      </c>
      <c r="F94" s="208"/>
      <c r="G94" s="208">
        <f>VLOOKUP($C94,'3'!$B$6:$D$230,2,FALSE)</f>
        <v>125</v>
      </c>
      <c r="H94" s="208">
        <f>VLOOKUP($C94,'3'!$B$6:$D$231,3,FALSE)</f>
        <v>110</v>
      </c>
      <c r="I94" s="208">
        <f t="shared" si="4"/>
        <v>0</v>
      </c>
      <c r="K94" s="34" t="s">
        <v>153</v>
      </c>
      <c r="L94" s="138" t="s">
        <v>352</v>
      </c>
      <c r="M94" s="203">
        <v>85.823049999999995</v>
      </c>
      <c r="N94" s="139">
        <f t="shared" si="5"/>
        <v>91</v>
      </c>
      <c r="O94" s="199" t="str">
        <f t="shared" si="6"/>
        <v>Haiti</v>
      </c>
      <c r="P94" s="199" t="str">
        <f t="shared" si="7"/>
        <v>Haiti</v>
      </c>
      <c r="Q94" s="200"/>
      <c r="R94" s="43"/>
      <c r="S94" s="43"/>
      <c r="T94" s="43"/>
      <c r="U94" s="43"/>
    </row>
    <row r="95" spans="2:21">
      <c r="B95" s="34">
        <v>84</v>
      </c>
      <c r="C95" s="34" t="s">
        <v>17</v>
      </c>
      <c r="D95" s="214">
        <v>95</v>
      </c>
      <c r="E95" s="211">
        <v>77</v>
      </c>
      <c r="F95" s="208"/>
      <c r="G95" s="208">
        <f>VLOOKUP($C95,'3'!$B$6:$D$230,2,FALSE)</f>
        <v>95</v>
      </c>
      <c r="H95" s="208">
        <f>VLOOKUP($C95,'3'!$B$6:$D$231,3,FALSE)</f>
        <v>77</v>
      </c>
      <c r="I95" s="208">
        <f t="shared" si="4"/>
        <v>0</v>
      </c>
      <c r="K95" s="34" t="s">
        <v>27</v>
      </c>
      <c r="L95" s="138" t="s">
        <v>353</v>
      </c>
      <c r="M95" s="203">
        <v>65.25</v>
      </c>
      <c r="N95" s="139">
        <f t="shared" si="5"/>
        <v>92</v>
      </c>
      <c r="O95" s="199" t="str">
        <f t="shared" si="6"/>
        <v>Honduras</v>
      </c>
      <c r="P95" s="199" t="str">
        <f t="shared" si="7"/>
        <v>Honduras</v>
      </c>
      <c r="Q95" s="200"/>
      <c r="R95" s="43"/>
      <c r="S95" s="43"/>
      <c r="T95" s="43"/>
      <c r="U95" s="43"/>
    </row>
    <row r="96" spans="2:21">
      <c r="B96" s="34">
        <v>85</v>
      </c>
      <c r="C96" s="34" t="s">
        <v>19</v>
      </c>
      <c r="D96" s="214">
        <v>104</v>
      </c>
      <c r="E96" s="211">
        <v>98</v>
      </c>
      <c r="F96" s="208"/>
      <c r="G96" s="208">
        <f>VLOOKUP($C96,'3'!$B$6:$D$230,2,FALSE)</f>
        <v>104</v>
      </c>
      <c r="H96" s="208">
        <f>VLOOKUP($C96,'3'!$B$6:$D$231,3,FALSE)</f>
        <v>98</v>
      </c>
      <c r="I96" s="208">
        <f t="shared" si="4"/>
        <v>0</v>
      </c>
      <c r="K96" s="34" t="s">
        <v>145</v>
      </c>
      <c r="L96" s="138" t="s">
        <v>354</v>
      </c>
      <c r="M96" s="203">
        <v>69.75</v>
      </c>
      <c r="N96" s="139">
        <f t="shared" si="5"/>
        <v>93</v>
      </c>
      <c r="O96" s="199" t="str">
        <f t="shared" si="6"/>
        <v>Hungary</v>
      </c>
      <c r="P96" s="199" t="str">
        <f t="shared" si="7"/>
        <v>Hungary</v>
      </c>
      <c r="Q96" s="200"/>
      <c r="R96" s="43"/>
      <c r="S96" s="43"/>
      <c r="T96" s="43"/>
      <c r="U96" s="43"/>
    </row>
    <row r="97" spans="2:21">
      <c r="B97" s="34">
        <v>86</v>
      </c>
      <c r="C97" s="34" t="s">
        <v>20</v>
      </c>
      <c r="D97" s="214">
        <v>94</v>
      </c>
      <c r="E97" s="211">
        <v>80</v>
      </c>
      <c r="F97" s="208"/>
      <c r="G97" s="208">
        <f>VLOOKUP($C97,'3'!$B$6:$D$230,2,FALSE)</f>
        <v>94</v>
      </c>
      <c r="H97" s="208">
        <f>VLOOKUP($C97,'3'!$B$6:$D$231,3,FALSE)</f>
        <v>80</v>
      </c>
      <c r="I97" s="208">
        <f t="shared" si="4"/>
        <v>0</v>
      </c>
      <c r="K97" s="34" t="s">
        <v>234</v>
      </c>
      <c r="L97" s="138" t="s">
        <v>307</v>
      </c>
      <c r="M97" s="203">
        <v>87.565650000000005</v>
      </c>
      <c r="N97" s="139">
        <f t="shared" si="5"/>
        <v>45</v>
      </c>
      <c r="O97" s="199" t="str">
        <f t="shared" si="6"/>
        <v>China, Hong Kong</v>
      </c>
      <c r="P97" s="199" t="str">
        <f t="shared" si="7"/>
        <v>China, Hong Kong</v>
      </c>
      <c r="Q97" s="200"/>
      <c r="R97" s="43"/>
      <c r="S97" s="43"/>
      <c r="T97" s="43"/>
      <c r="U97" s="43"/>
    </row>
    <row r="98" spans="2:21">
      <c r="B98" s="34">
        <v>87</v>
      </c>
      <c r="C98" s="34" t="s">
        <v>21</v>
      </c>
      <c r="D98" s="214">
        <v>88</v>
      </c>
      <c r="E98" s="211">
        <v>98</v>
      </c>
      <c r="F98" s="208"/>
      <c r="G98" s="208">
        <f>VLOOKUP($C98,'3'!$B$6:$D$230,2,FALSE)</f>
        <v>88</v>
      </c>
      <c r="H98" s="208">
        <f>VLOOKUP($C98,'3'!$B$6:$D$231,3,FALSE)</f>
        <v>98</v>
      </c>
      <c r="I98" s="208">
        <f t="shared" si="4"/>
        <v>0</v>
      </c>
      <c r="K98" s="34" t="s">
        <v>28</v>
      </c>
      <c r="L98" s="138" t="s">
        <v>360</v>
      </c>
      <c r="M98" s="203">
        <v>108</v>
      </c>
      <c r="N98" s="139">
        <f t="shared" si="5"/>
        <v>99</v>
      </c>
      <c r="O98" s="199" t="str">
        <f t="shared" si="6"/>
        <v>Ireland</v>
      </c>
      <c r="P98" s="199" t="str">
        <f t="shared" si="7"/>
        <v>Ireland</v>
      </c>
      <c r="Q98" s="200"/>
      <c r="R98" s="43"/>
      <c r="S98" s="43"/>
      <c r="T98" s="43"/>
      <c r="U98" s="43"/>
    </row>
    <row r="99" spans="2:21">
      <c r="B99" s="34">
        <v>88</v>
      </c>
      <c r="C99" s="34" t="s">
        <v>653</v>
      </c>
      <c r="D99" s="214">
        <v>86</v>
      </c>
      <c r="E99" s="211">
        <v>86</v>
      </c>
      <c r="F99" s="208"/>
      <c r="G99" s="208">
        <f>VLOOKUP($C99,'3'!$B$6:$D$230,2,FALSE)</f>
        <v>86</v>
      </c>
      <c r="H99" s="208">
        <f>VLOOKUP($C99,'3'!$B$6:$D$231,3,FALSE)</f>
        <v>86</v>
      </c>
      <c r="I99" s="208">
        <f t="shared" si="4"/>
        <v>0</v>
      </c>
      <c r="K99" s="34" t="s">
        <v>29</v>
      </c>
      <c r="L99" s="138" t="s">
        <v>355</v>
      </c>
      <c r="M99" s="203">
        <v>104.12035</v>
      </c>
      <c r="N99" s="139">
        <f t="shared" si="5"/>
        <v>94</v>
      </c>
      <c r="O99" s="199" t="str">
        <f t="shared" si="6"/>
        <v>Iceland</v>
      </c>
      <c r="P99" s="199" t="str">
        <f t="shared" si="7"/>
        <v>Iceland</v>
      </c>
      <c r="Q99" s="200"/>
      <c r="R99" s="43"/>
      <c r="S99" s="43"/>
      <c r="T99" s="43"/>
      <c r="U99" s="43"/>
    </row>
    <row r="100" spans="2:21">
      <c r="B100" s="34">
        <v>89</v>
      </c>
      <c r="C100" s="34" t="s">
        <v>654</v>
      </c>
      <c r="D100" s="214">
        <v>69</v>
      </c>
      <c r="E100" s="211">
        <v>69</v>
      </c>
      <c r="F100" s="208"/>
      <c r="G100" s="208">
        <f>VLOOKUP($C100,'3'!$B$6:$D$230,2,FALSE)</f>
        <v>69</v>
      </c>
      <c r="H100" s="208">
        <f>VLOOKUP($C100,'3'!$B$6:$D$231,3,FALSE)</f>
        <v>69</v>
      </c>
      <c r="I100" s="208">
        <f t="shared" si="4"/>
        <v>0</v>
      </c>
      <c r="K100" s="34" t="s">
        <v>30</v>
      </c>
      <c r="L100" s="138" t="s">
        <v>356</v>
      </c>
      <c r="M100" s="203">
        <v>68.397050000000007</v>
      </c>
      <c r="N100" s="139">
        <f t="shared" si="5"/>
        <v>95</v>
      </c>
      <c r="O100" s="199" t="str">
        <f t="shared" si="6"/>
        <v>India</v>
      </c>
      <c r="P100" s="199" t="str">
        <f t="shared" si="7"/>
        <v>India</v>
      </c>
      <c r="Q100" s="200"/>
      <c r="R100" s="43"/>
      <c r="S100" s="43"/>
      <c r="T100" s="43"/>
      <c r="U100" s="43"/>
    </row>
    <row r="101" spans="2:21">
      <c r="B101" s="34">
        <v>90</v>
      </c>
      <c r="C101" s="34" t="s">
        <v>24</v>
      </c>
      <c r="D101" s="214">
        <v>78</v>
      </c>
      <c r="E101" s="211">
        <v>78</v>
      </c>
      <c r="F101" s="208"/>
      <c r="G101" s="208">
        <f>VLOOKUP($C101,'3'!$B$6:$D$230,2,FALSE)</f>
        <v>78</v>
      </c>
      <c r="H101" s="208">
        <f>VLOOKUP($C101,'3'!$B$6:$D$231,3,FALSE)</f>
        <v>78</v>
      </c>
      <c r="I101" s="208">
        <f t="shared" si="4"/>
        <v>0</v>
      </c>
      <c r="K101" s="34" t="s">
        <v>31</v>
      </c>
      <c r="L101" s="138" t="s">
        <v>357</v>
      </c>
      <c r="M101" s="203">
        <v>70.5</v>
      </c>
      <c r="N101" s="139">
        <f t="shared" si="5"/>
        <v>96</v>
      </c>
      <c r="O101" s="199" t="str">
        <f t="shared" si="6"/>
        <v>Indonesia</v>
      </c>
      <c r="P101" s="199" t="str">
        <f t="shared" si="7"/>
        <v>Indonesia</v>
      </c>
      <c r="Q101" s="200"/>
      <c r="R101" s="43"/>
      <c r="S101" s="43"/>
      <c r="T101" s="43"/>
      <c r="U101" s="43"/>
    </row>
    <row r="102" spans="2:21">
      <c r="B102" s="34">
        <v>91</v>
      </c>
      <c r="C102" s="34" t="s">
        <v>655</v>
      </c>
      <c r="D102" s="214">
        <v>86</v>
      </c>
      <c r="E102" s="211">
        <v>86</v>
      </c>
      <c r="F102" s="208"/>
      <c r="G102" s="208">
        <f>VLOOKUP($C102,'3'!$B$6:$D$230,2,FALSE)</f>
        <v>86</v>
      </c>
      <c r="H102" s="208">
        <f>VLOOKUP($C102,'3'!$B$6:$D$231,3,FALSE)</f>
        <v>86</v>
      </c>
      <c r="I102" s="208">
        <f t="shared" si="4"/>
        <v>0</v>
      </c>
      <c r="K102" s="34" t="s">
        <v>219</v>
      </c>
      <c r="L102" s="138" t="s">
        <v>359</v>
      </c>
      <c r="M102" s="203">
        <v>70.5</v>
      </c>
      <c r="N102" s="139">
        <f t="shared" si="5"/>
        <v>98</v>
      </c>
      <c r="O102" s="199" t="str">
        <f t="shared" si="6"/>
        <v>Iraq</v>
      </c>
      <c r="P102" s="199" t="str">
        <f t="shared" si="7"/>
        <v>Iraq</v>
      </c>
      <c r="Q102" s="200"/>
      <c r="R102" s="43"/>
      <c r="S102" s="43"/>
      <c r="T102" s="43"/>
      <c r="U102" s="43"/>
    </row>
    <row r="103" spans="2:21">
      <c r="B103" s="34">
        <v>92</v>
      </c>
      <c r="C103" s="34" t="s">
        <v>26</v>
      </c>
      <c r="D103" s="214">
        <v>61</v>
      </c>
      <c r="E103" s="211">
        <v>65</v>
      </c>
      <c r="F103" s="208"/>
      <c r="G103" s="208">
        <f>VLOOKUP($C103,'3'!$B$6:$D$230,2,FALSE)</f>
        <v>61</v>
      </c>
      <c r="H103" s="208">
        <f>VLOOKUP($C103,'3'!$B$6:$D$231,3,FALSE)</f>
        <v>65</v>
      </c>
      <c r="I103" s="208">
        <f t="shared" si="4"/>
        <v>0</v>
      </c>
      <c r="K103" s="34" t="s">
        <v>146</v>
      </c>
      <c r="L103" s="138" t="s">
        <v>358</v>
      </c>
      <c r="M103" s="203">
        <v>71.446600000000004</v>
      </c>
      <c r="N103" s="139">
        <f t="shared" si="5"/>
        <v>97</v>
      </c>
      <c r="O103" s="199" t="str">
        <f t="shared" si="6"/>
        <v>Iran</v>
      </c>
      <c r="P103" s="199" t="str">
        <f t="shared" si="7"/>
        <v>Iran</v>
      </c>
      <c r="Q103" s="200"/>
      <c r="R103" s="43"/>
      <c r="S103" s="43"/>
      <c r="T103" s="43"/>
      <c r="U103" s="43"/>
    </row>
    <row r="104" spans="2:21">
      <c r="B104" s="34">
        <v>93</v>
      </c>
      <c r="C104" s="34" t="s">
        <v>656</v>
      </c>
      <c r="D104" s="214">
        <v>57</v>
      </c>
      <c r="E104" s="211">
        <v>70</v>
      </c>
      <c r="F104" s="208"/>
      <c r="G104" s="208">
        <f>VLOOKUP($C104,'3'!$B$6:$D$230,2,FALSE)</f>
        <v>57</v>
      </c>
      <c r="H104" s="208">
        <f>VLOOKUP($C104,'3'!$B$6:$D$231,3,FALSE)</f>
        <v>70</v>
      </c>
      <c r="I104" s="208">
        <f t="shared" si="4"/>
        <v>0</v>
      </c>
      <c r="K104" s="34" t="s">
        <v>220</v>
      </c>
      <c r="L104" s="138" t="s">
        <v>361</v>
      </c>
      <c r="M104" s="203">
        <v>104.25</v>
      </c>
      <c r="N104" s="139">
        <f t="shared" si="5"/>
        <v>100</v>
      </c>
      <c r="O104" s="199" t="str">
        <f t="shared" si="6"/>
        <v>Israel</v>
      </c>
      <c r="P104" s="199" t="str">
        <f t="shared" si="7"/>
        <v>Israel</v>
      </c>
      <c r="Q104" s="200"/>
      <c r="R104" s="43"/>
      <c r="S104" s="43"/>
      <c r="T104" s="43"/>
      <c r="U104" s="43"/>
    </row>
    <row r="105" spans="2:21">
      <c r="B105" s="34">
        <v>94</v>
      </c>
      <c r="C105" s="34" t="s">
        <v>659</v>
      </c>
      <c r="D105" s="214">
        <v>104</v>
      </c>
      <c r="E105" s="211">
        <v>104</v>
      </c>
      <c r="F105" s="208"/>
      <c r="G105" s="208">
        <f>VLOOKUP($C105,'3'!$B$6:$D$230,2,FALSE)</f>
        <v>104</v>
      </c>
      <c r="H105" s="208">
        <f>VLOOKUP($C105,'3'!$B$6:$D$231,3,FALSE)</f>
        <v>104</v>
      </c>
      <c r="I105" s="208">
        <f t="shared" si="4"/>
        <v>0</v>
      </c>
      <c r="K105" s="34" t="s">
        <v>32</v>
      </c>
      <c r="L105" s="138" t="s">
        <v>362</v>
      </c>
      <c r="M105" s="203">
        <v>87</v>
      </c>
      <c r="N105" s="139">
        <f t="shared" si="5"/>
        <v>101</v>
      </c>
      <c r="O105" s="199" t="str">
        <f t="shared" si="6"/>
        <v>Italy</v>
      </c>
      <c r="P105" s="199" t="str">
        <f t="shared" si="7"/>
        <v>Italy</v>
      </c>
      <c r="Q105" s="200"/>
      <c r="R105" s="43"/>
      <c r="S105" s="43"/>
      <c r="T105" s="43"/>
      <c r="U105" s="43"/>
    </row>
    <row r="106" spans="2:21">
      <c r="B106" s="34">
        <v>95</v>
      </c>
      <c r="C106" s="34" t="s">
        <v>28</v>
      </c>
      <c r="D106" s="214">
        <v>68</v>
      </c>
      <c r="E106" s="211">
        <v>68</v>
      </c>
      <c r="F106" s="208"/>
      <c r="G106" s="208">
        <f>VLOOKUP($C106,'3'!$B$6:$D$230,2,FALSE)</f>
        <v>68</v>
      </c>
      <c r="H106" s="208">
        <f>VLOOKUP($C106,'3'!$B$6:$D$231,3,FALSE)</f>
        <v>68</v>
      </c>
      <c r="I106" s="208">
        <f t="shared" si="4"/>
        <v>0</v>
      </c>
      <c r="K106" s="34" t="s">
        <v>221</v>
      </c>
      <c r="L106" s="138" t="s">
        <v>315</v>
      </c>
      <c r="M106" s="203">
        <v>87</v>
      </c>
      <c r="N106" s="139">
        <f t="shared" si="5"/>
        <v>53</v>
      </c>
      <c r="O106" s="199" t="str">
        <f t="shared" si="6"/>
        <v>Cote D'Ivoire</v>
      </c>
      <c r="P106" s="199" t="str">
        <f t="shared" si="7"/>
        <v>Cote D'Ivoire</v>
      </c>
      <c r="Q106" s="200"/>
      <c r="R106" s="43"/>
      <c r="S106" s="43"/>
      <c r="T106" s="43"/>
      <c r="U106" s="43"/>
    </row>
    <row r="107" spans="2:21">
      <c r="B107" s="34">
        <v>96</v>
      </c>
      <c r="C107" s="34" t="s">
        <v>660</v>
      </c>
      <c r="D107" s="214">
        <v>95</v>
      </c>
      <c r="E107" s="211">
        <v>71</v>
      </c>
      <c r="F107" s="208"/>
      <c r="G107" s="208">
        <f>VLOOKUP($C107,'3'!$B$6:$D$230,2,FALSE)</f>
        <v>95</v>
      </c>
      <c r="H107" s="208">
        <f>VLOOKUP($C107,'3'!$B$6:$D$231,3,FALSE)</f>
        <v>71</v>
      </c>
      <c r="I107" s="208">
        <f t="shared" si="4"/>
        <v>0</v>
      </c>
      <c r="K107" s="34" t="s">
        <v>33</v>
      </c>
      <c r="L107" s="138" t="s">
        <v>363</v>
      </c>
      <c r="M107" s="203">
        <v>90.75</v>
      </c>
      <c r="N107" s="139">
        <f t="shared" si="5"/>
        <v>102</v>
      </c>
      <c r="O107" s="199" t="str">
        <f t="shared" si="6"/>
        <v>Jamaica</v>
      </c>
      <c r="P107" s="199" t="str">
        <f t="shared" si="7"/>
        <v>Jamaica</v>
      </c>
      <c r="Q107" s="200"/>
      <c r="R107" s="43"/>
      <c r="S107" s="43"/>
      <c r="T107" s="43"/>
      <c r="U107" s="43"/>
    </row>
    <row r="108" spans="2:21">
      <c r="B108" s="34">
        <v>97</v>
      </c>
      <c r="C108" s="34" t="s">
        <v>31</v>
      </c>
      <c r="D108" s="214">
        <v>71</v>
      </c>
      <c r="E108" s="211">
        <v>71</v>
      </c>
      <c r="F108" s="208"/>
      <c r="G108" s="208">
        <f>VLOOKUP($C108,'3'!$B$6:$D$230,2,FALSE)</f>
        <v>71</v>
      </c>
      <c r="H108" s="208">
        <f>VLOOKUP($C108,'3'!$B$6:$D$231,3,FALSE)</f>
        <v>71</v>
      </c>
      <c r="I108" s="208">
        <f t="shared" si="4"/>
        <v>0</v>
      </c>
      <c r="K108" s="34" t="s">
        <v>34</v>
      </c>
      <c r="L108" s="138" t="s">
        <v>364</v>
      </c>
      <c r="M108" s="203">
        <v>86.25</v>
      </c>
      <c r="N108" s="139">
        <f t="shared" si="5"/>
        <v>103</v>
      </c>
      <c r="O108" s="199" t="str">
        <f t="shared" si="6"/>
        <v>Japan</v>
      </c>
      <c r="P108" s="199" t="str">
        <f t="shared" si="7"/>
        <v>Japan</v>
      </c>
      <c r="Q108" s="200"/>
      <c r="R108" s="43"/>
      <c r="S108" s="43"/>
      <c r="T108" s="43"/>
      <c r="U108" s="43"/>
    </row>
    <row r="109" spans="2:21">
      <c r="B109" s="34">
        <v>98</v>
      </c>
      <c r="C109" s="34" t="s">
        <v>562</v>
      </c>
      <c r="D109" s="214">
        <v>85</v>
      </c>
      <c r="E109" s="211">
        <v>71</v>
      </c>
      <c r="F109" s="208"/>
      <c r="G109" s="208">
        <f>VLOOKUP($C109,'3'!$B$6:$D$230,2,FALSE)</f>
        <v>85</v>
      </c>
      <c r="H109" s="208">
        <f>VLOOKUP($C109,'3'!$B$6:$D$231,3,FALSE)</f>
        <v>71</v>
      </c>
      <c r="I109" s="208">
        <f t="shared" si="4"/>
        <v>0</v>
      </c>
      <c r="K109" s="34" t="s">
        <v>35</v>
      </c>
      <c r="L109" s="138" t="s">
        <v>485</v>
      </c>
      <c r="M109" s="203">
        <v>60</v>
      </c>
      <c r="N109" s="139">
        <f t="shared" si="5"/>
        <v>224</v>
      </c>
      <c r="O109" s="199" t="str">
        <f t="shared" si="6"/>
        <v>Yemen</v>
      </c>
      <c r="P109" s="199" t="str">
        <f t="shared" si="7"/>
        <v>Yemen</v>
      </c>
      <c r="Q109" s="200"/>
      <c r="R109" s="43"/>
      <c r="S109" s="43"/>
      <c r="T109" s="43"/>
      <c r="U109" s="43"/>
    </row>
    <row r="110" spans="2:21">
      <c r="B110" s="34">
        <v>99</v>
      </c>
      <c r="C110" s="34" t="s">
        <v>658</v>
      </c>
      <c r="D110" s="214">
        <v>105</v>
      </c>
      <c r="E110" s="211">
        <v>108</v>
      </c>
      <c r="F110" s="208"/>
      <c r="G110" s="208">
        <f>VLOOKUP($C110,'3'!$B$6:$D$230,2,FALSE)</f>
        <v>105</v>
      </c>
      <c r="H110" s="208">
        <f>VLOOKUP($C110,'3'!$B$6:$D$231,3,FALSE)</f>
        <v>108</v>
      </c>
      <c r="I110" s="208">
        <f t="shared" si="4"/>
        <v>0</v>
      </c>
      <c r="K110" s="34" t="s">
        <v>222</v>
      </c>
      <c r="L110" s="138" t="s">
        <v>365</v>
      </c>
      <c r="M110" s="203">
        <v>80.595250000000007</v>
      </c>
      <c r="N110" s="139">
        <f t="shared" si="5"/>
        <v>104</v>
      </c>
      <c r="O110" s="199" t="str">
        <f t="shared" si="6"/>
        <v>Jordan</v>
      </c>
      <c r="P110" s="199" t="str">
        <f t="shared" si="7"/>
        <v>Jordan</v>
      </c>
      <c r="Q110" s="200"/>
      <c r="R110" s="43"/>
      <c r="S110" s="43"/>
      <c r="T110" s="43"/>
      <c r="U110" s="43"/>
    </row>
    <row r="111" spans="2:21">
      <c r="B111" s="34">
        <v>100</v>
      </c>
      <c r="C111" s="34" t="s">
        <v>661</v>
      </c>
      <c r="D111" s="214">
        <v>112</v>
      </c>
      <c r="E111" s="211">
        <v>104</v>
      </c>
      <c r="F111" s="208"/>
      <c r="G111" s="208">
        <f>VLOOKUP($C111,'3'!$B$6:$D$230,2,FALSE)</f>
        <v>112</v>
      </c>
      <c r="H111" s="208">
        <f>VLOOKUP($C111,'3'!$B$6:$D$231,3,FALSE)</f>
        <v>104</v>
      </c>
      <c r="I111" s="208">
        <f t="shared" si="4"/>
        <v>0</v>
      </c>
      <c r="K111" s="34" t="s">
        <v>36</v>
      </c>
      <c r="L111" s="138" t="s">
        <v>301</v>
      </c>
      <c r="M111" s="203">
        <v>68.25</v>
      </c>
      <c r="N111" s="139">
        <f t="shared" si="5"/>
        <v>39</v>
      </c>
      <c r="O111" s="199" t="str">
        <f t="shared" si="6"/>
        <v>Cape Verde</v>
      </c>
      <c r="P111" s="199" t="str">
        <f t="shared" si="7"/>
        <v>Cape Verde</v>
      </c>
      <c r="Q111" s="200"/>
      <c r="R111" s="43"/>
      <c r="S111" s="43"/>
      <c r="T111" s="43"/>
      <c r="U111" s="43"/>
    </row>
    <row r="112" spans="2:21">
      <c r="B112" s="34">
        <v>101</v>
      </c>
      <c r="C112" s="34" t="s">
        <v>662</v>
      </c>
      <c r="D112" s="214">
        <v>85</v>
      </c>
      <c r="E112" s="211">
        <v>87</v>
      </c>
      <c r="F112" s="208"/>
      <c r="G112" s="208">
        <f>VLOOKUP($C112,'3'!$B$6:$D$230,2,FALSE)</f>
        <v>85</v>
      </c>
      <c r="H112" s="208">
        <f>VLOOKUP($C112,'3'!$B$6:$D$231,3,FALSE)</f>
        <v>87</v>
      </c>
      <c r="I112" s="208">
        <f t="shared" si="4"/>
        <v>0</v>
      </c>
      <c r="K112" s="34" t="s">
        <v>37</v>
      </c>
      <c r="L112" s="138" t="s">
        <v>298</v>
      </c>
      <c r="M112" s="203">
        <v>92.25</v>
      </c>
      <c r="N112" s="139">
        <f t="shared" si="5"/>
        <v>36</v>
      </c>
      <c r="O112" s="199" t="str">
        <f t="shared" si="6"/>
        <v>Cameroon</v>
      </c>
      <c r="P112" s="199" t="str">
        <f t="shared" si="7"/>
        <v>Cameroon</v>
      </c>
      <c r="Q112" s="200"/>
      <c r="R112" s="43"/>
      <c r="S112" s="43"/>
      <c r="T112" s="43"/>
      <c r="U112" s="43"/>
    </row>
    <row r="113" spans="2:21">
      <c r="B113" s="34">
        <v>102</v>
      </c>
      <c r="C113" s="34" t="s">
        <v>32</v>
      </c>
      <c r="D113" s="214">
        <v>85</v>
      </c>
      <c r="E113" s="211">
        <v>91</v>
      </c>
      <c r="F113" s="208"/>
      <c r="G113" s="208">
        <f>VLOOKUP($C113,'3'!$B$6:$D$230,2,FALSE)</f>
        <v>85</v>
      </c>
      <c r="H113" s="208">
        <f>VLOOKUP($C113,'3'!$B$6:$D$231,3,FALSE)</f>
        <v>91</v>
      </c>
      <c r="I113" s="208">
        <f t="shared" si="4"/>
        <v>0</v>
      </c>
      <c r="K113" s="34" t="s">
        <v>38</v>
      </c>
      <c r="L113" s="138" t="s">
        <v>366</v>
      </c>
      <c r="M113" s="203">
        <v>77.110050000000001</v>
      </c>
      <c r="N113" s="139">
        <f t="shared" si="5"/>
        <v>105</v>
      </c>
      <c r="O113" s="199" t="str">
        <f t="shared" si="6"/>
        <v>Kazakhstan</v>
      </c>
      <c r="P113" s="199" t="str">
        <f t="shared" si="7"/>
        <v>Kazakhstan</v>
      </c>
      <c r="Q113" s="200"/>
      <c r="R113" s="43"/>
      <c r="S113" s="43"/>
      <c r="T113" s="43"/>
      <c r="U113" s="43"/>
    </row>
    <row r="114" spans="2:21">
      <c r="B114" s="34">
        <v>103</v>
      </c>
      <c r="C114" s="34" t="s">
        <v>221</v>
      </c>
      <c r="D114" s="214">
        <v>105</v>
      </c>
      <c r="E114" s="211">
        <v>86</v>
      </c>
      <c r="F114" s="208"/>
      <c r="G114" s="208">
        <f>VLOOKUP($C114,'3'!$B$6:$D$230,2,FALSE)</f>
        <v>105</v>
      </c>
      <c r="H114" s="208">
        <f>VLOOKUP($C114,'3'!$B$6:$D$231,3,FALSE)</f>
        <v>86</v>
      </c>
      <c r="I114" s="208">
        <f t="shared" si="4"/>
        <v>0</v>
      </c>
      <c r="K114" s="34" t="s">
        <v>39</v>
      </c>
      <c r="L114" s="138" t="s">
        <v>367</v>
      </c>
      <c r="M114" s="203">
        <v>84</v>
      </c>
      <c r="N114" s="139">
        <f t="shared" si="5"/>
        <v>106</v>
      </c>
      <c r="O114" s="199" t="str">
        <f t="shared" si="6"/>
        <v>Kenya</v>
      </c>
      <c r="P114" s="199" t="str">
        <f t="shared" si="7"/>
        <v>Kenya</v>
      </c>
      <c r="Q114" s="200"/>
      <c r="R114" s="43"/>
      <c r="S114" s="43"/>
      <c r="T114" s="43"/>
      <c r="U114" s="43"/>
    </row>
    <row r="115" spans="2:21">
      <c r="B115" s="34">
        <v>104</v>
      </c>
      <c r="C115" s="34" t="s">
        <v>665</v>
      </c>
      <c r="D115" s="214">
        <v>81</v>
      </c>
      <c r="E115" s="211">
        <v>81</v>
      </c>
      <c r="F115" s="208"/>
      <c r="G115" s="208">
        <f>VLOOKUP($C115,'3'!$B$6:$D$230,2,FALSE)</f>
        <v>81</v>
      </c>
      <c r="H115" s="208">
        <f>VLOOKUP($C115,'3'!$B$6:$D$231,3,FALSE)</f>
        <v>81</v>
      </c>
      <c r="I115" s="208">
        <f t="shared" si="4"/>
        <v>0</v>
      </c>
      <c r="K115" s="34" t="s">
        <v>40</v>
      </c>
      <c r="L115" s="138" t="s">
        <v>373</v>
      </c>
      <c r="M115" s="203">
        <v>63.169250000000005</v>
      </c>
      <c r="N115" s="139">
        <f t="shared" si="5"/>
        <v>112</v>
      </c>
      <c r="O115" s="199" t="str">
        <f t="shared" si="6"/>
        <v>Kyrgyzstan</v>
      </c>
      <c r="P115" s="199" t="str">
        <f t="shared" si="7"/>
        <v>Kyrgyzstan</v>
      </c>
      <c r="Q115" s="200"/>
      <c r="R115" s="43"/>
      <c r="S115" s="43"/>
      <c r="T115" s="43"/>
      <c r="U115" s="43"/>
    </row>
    <row r="116" spans="2:21">
      <c r="B116" s="34">
        <v>105</v>
      </c>
      <c r="C116" s="34" t="s">
        <v>563</v>
      </c>
      <c r="D116" s="214">
        <v>77</v>
      </c>
      <c r="E116" s="211">
        <v>77</v>
      </c>
      <c r="F116" s="208"/>
      <c r="G116" s="208">
        <f>VLOOKUP($C116,'3'!$B$6:$D$230,2,FALSE)</f>
        <v>77</v>
      </c>
      <c r="H116" s="208">
        <f>VLOOKUP($C116,'3'!$B$6:$D$231,3,FALSE)</f>
        <v>77</v>
      </c>
      <c r="I116" s="208">
        <f t="shared" si="4"/>
        <v>0</v>
      </c>
      <c r="K116" s="34" t="s">
        <v>223</v>
      </c>
      <c r="L116" s="138" t="s">
        <v>368</v>
      </c>
      <c r="M116" s="203">
        <v>32.25</v>
      </c>
      <c r="N116" s="139">
        <f t="shared" si="5"/>
        <v>107</v>
      </c>
      <c r="O116" s="199" t="str">
        <f t="shared" si="6"/>
        <v>Kiribati</v>
      </c>
      <c r="P116" s="199" t="str">
        <f t="shared" si="7"/>
        <v>Kiribati</v>
      </c>
      <c r="Q116" s="200"/>
      <c r="R116" s="43"/>
      <c r="S116" s="43"/>
      <c r="T116" s="43"/>
      <c r="U116" s="43"/>
    </row>
    <row r="117" spans="2:21">
      <c r="B117" s="34">
        <v>106</v>
      </c>
      <c r="C117" s="34" t="s">
        <v>564</v>
      </c>
      <c r="D117" s="214">
        <v>86</v>
      </c>
      <c r="E117" s="211">
        <v>84</v>
      </c>
      <c r="F117" s="208"/>
      <c r="G117" s="208">
        <f>VLOOKUP($C117,'3'!$B$6:$D$230,2,FALSE)</f>
        <v>86</v>
      </c>
      <c r="H117" s="208">
        <f>VLOOKUP($C117,'3'!$B$6:$D$231,3,FALSE)</f>
        <v>84</v>
      </c>
      <c r="I117" s="208">
        <f t="shared" si="4"/>
        <v>0</v>
      </c>
      <c r="K117" s="34" t="s">
        <v>224</v>
      </c>
      <c r="L117" s="138" t="s">
        <v>372</v>
      </c>
      <c r="M117" s="203">
        <v>96</v>
      </c>
      <c r="N117" s="139">
        <f t="shared" si="5"/>
        <v>111</v>
      </c>
      <c r="O117" s="199" t="str">
        <f t="shared" si="6"/>
        <v>Kuwait</v>
      </c>
      <c r="P117" s="199" t="str">
        <f t="shared" si="7"/>
        <v>Kuwait</v>
      </c>
      <c r="Q117" s="200"/>
      <c r="R117" s="43"/>
      <c r="S117" s="43"/>
      <c r="T117" s="43"/>
      <c r="U117" s="43"/>
    </row>
    <row r="118" spans="2:21">
      <c r="B118" s="34">
        <v>107</v>
      </c>
      <c r="C118" s="34" t="s">
        <v>39</v>
      </c>
      <c r="D118" s="214">
        <v>31</v>
      </c>
      <c r="E118" s="211">
        <v>32</v>
      </c>
      <c r="F118" s="208"/>
      <c r="G118" s="208">
        <f>VLOOKUP($C118,'3'!$B$6:$D$230,2,FALSE)</f>
        <v>31</v>
      </c>
      <c r="H118" s="208">
        <f>VLOOKUP($C118,'3'!$B$6:$D$231,3,FALSE)</f>
        <v>32</v>
      </c>
      <c r="I118" s="208">
        <f t="shared" si="4"/>
        <v>0</v>
      </c>
      <c r="K118" s="34" t="s">
        <v>185</v>
      </c>
      <c r="L118" s="140" t="s">
        <v>369</v>
      </c>
      <c r="M118" s="203">
        <v>48.75</v>
      </c>
      <c r="N118" s="139">
        <f t="shared" si="5"/>
        <v>108</v>
      </c>
      <c r="O118" s="199" t="str">
        <f t="shared" si="6"/>
        <v>Korea, Democratic Republic Of (North)</v>
      </c>
      <c r="P118" s="199" t="str">
        <f t="shared" si="7"/>
        <v>Korea, Democratic Republic Of (North)</v>
      </c>
      <c r="Q118" s="200"/>
      <c r="R118" s="43"/>
      <c r="S118" s="43"/>
      <c r="T118" s="43"/>
      <c r="U118" s="43"/>
    </row>
    <row r="119" spans="2:21">
      <c r="B119" s="34">
        <v>108</v>
      </c>
      <c r="C119" s="34" t="s">
        <v>670</v>
      </c>
      <c r="D119" s="214">
        <v>57</v>
      </c>
      <c r="E119" s="211">
        <v>49</v>
      </c>
      <c r="F119" s="208"/>
      <c r="G119" s="208">
        <f>VLOOKUP($C119,'3'!$B$6:$D$230,2,FALSE)</f>
        <v>57</v>
      </c>
      <c r="H119" s="208">
        <f>VLOOKUP($C119,'3'!$B$6:$D$231,3,FALSE)</f>
        <v>49</v>
      </c>
      <c r="I119" s="208">
        <f t="shared" si="4"/>
        <v>0</v>
      </c>
      <c r="K119" s="34" t="s">
        <v>225</v>
      </c>
      <c r="L119" s="140" t="s">
        <v>370</v>
      </c>
      <c r="M119" s="203">
        <v>85.5</v>
      </c>
      <c r="N119" s="139">
        <f t="shared" si="5"/>
        <v>109</v>
      </c>
      <c r="O119" s="199" t="str">
        <f t="shared" si="6"/>
        <v>Korea, Republic Of (South)</v>
      </c>
      <c r="P119" s="199" t="str">
        <f t="shared" si="7"/>
        <v>Korea, Republic Of (South)</v>
      </c>
      <c r="Q119" s="200"/>
      <c r="R119" s="43"/>
      <c r="S119" s="43"/>
      <c r="T119" s="43"/>
      <c r="U119" s="43"/>
    </row>
    <row r="120" spans="2:21">
      <c r="B120" s="34">
        <v>109</v>
      </c>
      <c r="C120" s="34" t="s">
        <v>671</v>
      </c>
      <c r="D120" s="214">
        <v>86</v>
      </c>
      <c r="E120" s="211">
        <v>86</v>
      </c>
      <c r="F120" s="208"/>
      <c r="G120" s="208">
        <f>VLOOKUP($C120,'3'!$B$6:$D$230,2,FALSE)</f>
        <v>86</v>
      </c>
      <c r="H120" s="208">
        <f>VLOOKUP($C120,'3'!$B$6:$D$231,3,FALSE)</f>
        <v>86</v>
      </c>
      <c r="I120" s="208">
        <f t="shared" si="4"/>
        <v>0</v>
      </c>
      <c r="K120" s="34" t="s">
        <v>41</v>
      </c>
      <c r="L120" s="138" t="s">
        <v>371</v>
      </c>
      <c r="M120" s="203">
        <v>56.25</v>
      </c>
      <c r="N120" s="139">
        <f t="shared" si="5"/>
        <v>110</v>
      </c>
      <c r="O120" s="199" t="str">
        <f t="shared" si="6"/>
        <v>Kosovo</v>
      </c>
      <c r="P120" s="199" t="str">
        <f t="shared" si="7"/>
        <v>Kosovo</v>
      </c>
      <c r="Q120" s="200"/>
      <c r="R120" s="43"/>
      <c r="S120" s="43"/>
      <c r="T120" s="43"/>
      <c r="U120" s="43"/>
    </row>
    <row r="121" spans="2:21">
      <c r="B121" s="34">
        <v>110</v>
      </c>
      <c r="C121" s="34" t="s">
        <v>185</v>
      </c>
      <c r="D121" s="214">
        <v>67</v>
      </c>
      <c r="E121" s="211">
        <v>56</v>
      </c>
      <c r="F121" s="208"/>
      <c r="G121" s="208">
        <f>VLOOKUP($C121,'3'!$B$6:$D$230,2,FALSE)</f>
        <v>67</v>
      </c>
      <c r="H121" s="208">
        <f>VLOOKUP($C121,'3'!$B$6:$D$231,3,FALSE)</f>
        <v>56</v>
      </c>
      <c r="I121" s="208">
        <f t="shared" si="4"/>
        <v>0</v>
      </c>
      <c r="K121" s="34" t="s">
        <v>42</v>
      </c>
      <c r="L121" s="138" t="s">
        <v>316</v>
      </c>
      <c r="M121" s="203">
        <v>74.25</v>
      </c>
      <c r="N121" s="139">
        <f t="shared" si="5"/>
        <v>54</v>
      </c>
      <c r="O121" s="199" t="str">
        <f t="shared" si="6"/>
        <v>Croatia</v>
      </c>
      <c r="P121" s="199" t="str">
        <f t="shared" si="7"/>
        <v>Croatia</v>
      </c>
      <c r="Q121" s="200"/>
      <c r="R121" s="43"/>
      <c r="S121" s="43"/>
      <c r="T121" s="43"/>
      <c r="U121" s="43"/>
    </row>
    <row r="122" spans="2:21">
      <c r="B122" s="34">
        <v>111</v>
      </c>
      <c r="C122" s="34" t="s">
        <v>669</v>
      </c>
      <c r="D122" s="214">
        <v>109</v>
      </c>
      <c r="E122" s="211">
        <v>96</v>
      </c>
      <c r="F122" s="208"/>
      <c r="G122" s="208">
        <f>VLOOKUP($C122,'3'!$B$6:$D$230,2,FALSE)</f>
        <v>109</v>
      </c>
      <c r="H122" s="208">
        <f>VLOOKUP($C122,'3'!$B$6:$D$231,3,FALSE)</f>
        <v>96</v>
      </c>
      <c r="I122" s="208">
        <f t="shared" si="4"/>
        <v>0</v>
      </c>
      <c r="K122" s="34" t="s">
        <v>47</v>
      </c>
      <c r="L122" s="138" t="s">
        <v>374</v>
      </c>
      <c r="M122" s="203">
        <v>69</v>
      </c>
      <c r="N122" s="139">
        <f t="shared" si="5"/>
        <v>113</v>
      </c>
      <c r="O122" s="199" t="str">
        <f t="shared" si="6"/>
        <v>Laos</v>
      </c>
      <c r="P122" s="199" t="str">
        <f t="shared" si="7"/>
        <v>Laos</v>
      </c>
      <c r="Q122" s="200"/>
      <c r="R122" s="43"/>
      <c r="S122" s="43"/>
      <c r="T122" s="43"/>
      <c r="U122" s="43"/>
    </row>
    <row r="123" spans="2:21">
      <c r="B123" s="34">
        <v>112</v>
      </c>
      <c r="C123" s="34" t="s">
        <v>668</v>
      </c>
      <c r="D123" s="214">
        <v>63</v>
      </c>
      <c r="E123" s="211">
        <v>63</v>
      </c>
      <c r="F123" s="208"/>
      <c r="G123" s="208">
        <f>VLOOKUP($C123,'3'!$B$6:$D$230,2,FALSE)</f>
        <v>63</v>
      </c>
      <c r="H123" s="208">
        <f>VLOOKUP($C123,'3'!$B$6:$D$231,3,FALSE)</f>
        <v>63</v>
      </c>
      <c r="I123" s="208">
        <f t="shared" si="4"/>
        <v>0</v>
      </c>
      <c r="K123" s="34" t="s">
        <v>49</v>
      </c>
      <c r="L123" s="138" t="s">
        <v>377</v>
      </c>
      <c r="M123" s="203">
        <v>46.614550000000001</v>
      </c>
      <c r="N123" s="139">
        <f t="shared" si="5"/>
        <v>116</v>
      </c>
      <c r="O123" s="199" t="str">
        <f t="shared" si="6"/>
        <v>Lesotho</v>
      </c>
      <c r="P123" s="199" t="str">
        <f t="shared" si="7"/>
        <v>Lesotho</v>
      </c>
      <c r="Q123" s="200"/>
      <c r="R123" s="43"/>
      <c r="S123" s="43"/>
      <c r="T123" s="43"/>
      <c r="U123" s="43"/>
    </row>
    <row r="124" spans="2:21">
      <c r="B124" s="34">
        <v>113</v>
      </c>
      <c r="C124" s="34" t="s">
        <v>41</v>
      </c>
      <c r="D124" s="214">
        <v>82</v>
      </c>
      <c r="E124" s="211">
        <v>69</v>
      </c>
      <c r="F124" s="208"/>
      <c r="G124" s="208">
        <f>VLOOKUP($C124,'3'!$B$6:$D$230,2,FALSE)</f>
        <v>82</v>
      </c>
      <c r="H124" s="208">
        <f>VLOOKUP($C124,'3'!$B$6:$D$231,3,FALSE)</f>
        <v>69</v>
      </c>
      <c r="I124" s="208">
        <f t="shared" si="4"/>
        <v>0</v>
      </c>
      <c r="K124" s="34" t="s">
        <v>50</v>
      </c>
      <c r="L124" s="138" t="s">
        <v>375</v>
      </c>
      <c r="M124" s="203">
        <v>82.5</v>
      </c>
      <c r="N124" s="139">
        <f t="shared" si="5"/>
        <v>114</v>
      </c>
      <c r="O124" s="199" t="str">
        <f t="shared" si="6"/>
        <v>Latvia</v>
      </c>
      <c r="P124" s="199" t="str">
        <f t="shared" si="7"/>
        <v>Latvia</v>
      </c>
      <c r="Q124" s="200"/>
      <c r="R124" s="43"/>
      <c r="S124" s="43"/>
      <c r="T124" s="43"/>
      <c r="U124" s="43"/>
    </row>
    <row r="125" spans="2:21">
      <c r="B125" s="34">
        <v>114</v>
      </c>
      <c r="C125" s="34" t="s">
        <v>673</v>
      </c>
      <c r="D125" s="214">
        <v>75</v>
      </c>
      <c r="E125" s="211">
        <v>83</v>
      </c>
      <c r="F125" s="208"/>
      <c r="G125" s="208">
        <f>VLOOKUP($C125,'3'!$B$6:$D$230,2,FALSE)</f>
        <v>75</v>
      </c>
      <c r="H125" s="208">
        <f>VLOOKUP($C125,'3'!$B$6:$D$231,3,FALSE)</f>
        <v>83</v>
      </c>
      <c r="I125" s="208">
        <f t="shared" si="4"/>
        <v>0</v>
      </c>
      <c r="K125" s="34" t="s">
        <v>51</v>
      </c>
      <c r="L125" s="138" t="s">
        <v>376</v>
      </c>
      <c r="M125" s="203">
        <v>97.5</v>
      </c>
      <c r="N125" s="139">
        <f t="shared" si="5"/>
        <v>115</v>
      </c>
      <c r="O125" s="199" t="str">
        <f t="shared" si="6"/>
        <v>Lebanon</v>
      </c>
      <c r="P125" s="199" t="str">
        <f t="shared" si="7"/>
        <v>Lebanon</v>
      </c>
      <c r="Q125" s="200"/>
      <c r="R125" s="43"/>
      <c r="S125" s="43"/>
      <c r="T125" s="43"/>
      <c r="U125" s="43"/>
    </row>
    <row r="126" spans="2:21">
      <c r="B126" s="34">
        <v>115</v>
      </c>
      <c r="C126" s="34" t="s">
        <v>674</v>
      </c>
      <c r="D126" s="214">
        <v>120</v>
      </c>
      <c r="E126" s="211">
        <v>98</v>
      </c>
      <c r="F126" s="208"/>
      <c r="G126" s="208">
        <f>VLOOKUP($C126,'3'!$B$6:$D$230,2,FALSE)</f>
        <v>120</v>
      </c>
      <c r="H126" s="208">
        <f>VLOOKUP($C126,'3'!$B$6:$D$231,3,FALSE)</f>
        <v>98</v>
      </c>
      <c r="I126" s="208">
        <f t="shared" si="4"/>
        <v>0</v>
      </c>
      <c r="K126" s="34" t="s">
        <v>235</v>
      </c>
      <c r="L126" s="138" t="s">
        <v>378</v>
      </c>
      <c r="M126" s="203">
        <v>110</v>
      </c>
      <c r="N126" s="139">
        <f t="shared" si="5"/>
        <v>117</v>
      </c>
      <c r="O126" s="199" t="str">
        <f t="shared" si="6"/>
        <v>Liberia</v>
      </c>
      <c r="P126" s="199" t="str">
        <f t="shared" si="7"/>
        <v>Liberia</v>
      </c>
      <c r="Q126" s="200"/>
      <c r="R126" s="43"/>
      <c r="S126" s="43"/>
      <c r="T126" s="43"/>
      <c r="U126" s="43"/>
    </row>
    <row r="127" spans="2:21">
      <c r="B127" s="34">
        <v>116</v>
      </c>
      <c r="C127" s="34" t="s">
        <v>42</v>
      </c>
      <c r="D127" s="214">
        <v>47</v>
      </c>
      <c r="E127" s="211">
        <v>47</v>
      </c>
      <c r="F127" s="208"/>
      <c r="G127" s="208">
        <f>VLOOKUP($C127,'3'!$B$6:$D$230,2,FALSE)</f>
        <v>47</v>
      </c>
      <c r="H127" s="208">
        <f>VLOOKUP($C127,'3'!$B$6:$D$231,3,FALSE)</f>
        <v>47</v>
      </c>
      <c r="I127" s="208">
        <f t="shared" si="4"/>
        <v>0</v>
      </c>
      <c r="K127" s="34" t="s">
        <v>48</v>
      </c>
      <c r="L127" s="138" t="s">
        <v>379</v>
      </c>
      <c r="M127" s="203">
        <v>52.5</v>
      </c>
      <c r="N127" s="139">
        <f t="shared" si="5"/>
        <v>118</v>
      </c>
      <c r="O127" s="199" t="str">
        <f t="shared" si="6"/>
        <v>Libya</v>
      </c>
      <c r="P127" s="199" t="str">
        <f t="shared" si="7"/>
        <v>Libya</v>
      </c>
      <c r="Q127" s="200"/>
      <c r="R127" s="43"/>
      <c r="S127" s="43"/>
      <c r="T127" s="43"/>
      <c r="U127" s="43"/>
    </row>
    <row r="128" spans="2:21">
      <c r="B128" s="34">
        <v>117</v>
      </c>
      <c r="C128" s="34" t="s">
        <v>50</v>
      </c>
      <c r="D128" s="214">
        <v>120</v>
      </c>
      <c r="E128" s="211">
        <v>110</v>
      </c>
      <c r="F128" s="208"/>
      <c r="G128" s="208">
        <f>VLOOKUP($C128,'3'!$B$6:$D$230,2,FALSE)</f>
        <v>120</v>
      </c>
      <c r="H128" s="208">
        <f>VLOOKUP($C128,'3'!$B$6:$D$231,3,FALSE)</f>
        <v>110</v>
      </c>
      <c r="I128" s="208">
        <f t="shared" si="4"/>
        <v>0</v>
      </c>
      <c r="K128" s="34" t="s">
        <v>226</v>
      </c>
      <c r="L128" s="138" t="s">
        <v>380</v>
      </c>
      <c r="M128" s="203">
        <v>110</v>
      </c>
      <c r="N128" s="139">
        <f t="shared" si="5"/>
        <v>119</v>
      </c>
      <c r="O128" s="199" t="str">
        <f t="shared" si="6"/>
        <v>Liechtenstein</v>
      </c>
      <c r="P128" s="199" t="str">
        <f t="shared" si="7"/>
        <v>Liechtenstein</v>
      </c>
      <c r="Q128" s="200"/>
      <c r="R128" s="43"/>
      <c r="S128" s="43"/>
      <c r="T128" s="43"/>
      <c r="U128" s="43"/>
    </row>
    <row r="129" spans="2:21">
      <c r="B129" s="34">
        <v>118</v>
      </c>
      <c r="C129" s="34" t="s">
        <v>675</v>
      </c>
      <c r="D129" s="214">
        <v>66</v>
      </c>
      <c r="E129" s="211">
        <v>53</v>
      </c>
      <c r="F129" s="208"/>
      <c r="G129" s="208">
        <f>VLOOKUP($C129,'3'!$B$6:$D$230,2,FALSE)</f>
        <v>66</v>
      </c>
      <c r="H129" s="208">
        <f>VLOOKUP($C129,'3'!$B$6:$D$231,3,FALSE)</f>
        <v>53</v>
      </c>
      <c r="I129" s="208">
        <f t="shared" si="4"/>
        <v>0</v>
      </c>
      <c r="K129" s="34" t="s">
        <v>52</v>
      </c>
      <c r="L129" s="138" t="s">
        <v>381</v>
      </c>
      <c r="M129" s="203">
        <v>77.25</v>
      </c>
      <c r="N129" s="139">
        <f t="shared" si="5"/>
        <v>120</v>
      </c>
      <c r="O129" s="199" t="str">
        <f t="shared" si="6"/>
        <v>Lithuania</v>
      </c>
      <c r="P129" s="199" t="str">
        <f t="shared" si="7"/>
        <v>Lithuania</v>
      </c>
      <c r="Q129" s="200"/>
      <c r="R129" s="43"/>
      <c r="S129" s="43"/>
      <c r="T129" s="43"/>
      <c r="U129" s="43"/>
    </row>
    <row r="130" spans="2:21">
      <c r="B130" s="34">
        <v>119</v>
      </c>
      <c r="C130" s="34" t="s">
        <v>235</v>
      </c>
      <c r="D130" s="214">
        <v>120</v>
      </c>
      <c r="E130" s="211">
        <v>110</v>
      </c>
      <c r="F130" s="208"/>
      <c r="G130" s="208">
        <f>VLOOKUP($C130,'3'!$B$6:$D$230,2,FALSE)</f>
        <v>120</v>
      </c>
      <c r="H130" s="208">
        <f>VLOOKUP($C130,'3'!$B$6:$D$231,3,FALSE)</f>
        <v>110</v>
      </c>
      <c r="I130" s="208">
        <f t="shared" si="4"/>
        <v>0</v>
      </c>
      <c r="K130" s="34" t="s">
        <v>44</v>
      </c>
      <c r="L130" s="138" t="s">
        <v>382</v>
      </c>
      <c r="M130" s="203">
        <v>106.5</v>
      </c>
      <c r="N130" s="139">
        <f t="shared" si="5"/>
        <v>121</v>
      </c>
      <c r="O130" s="199" t="str">
        <f t="shared" si="6"/>
        <v>Luxembourg</v>
      </c>
      <c r="P130" s="199" t="str">
        <f t="shared" si="7"/>
        <v>Luxembourg</v>
      </c>
      <c r="Q130" s="200"/>
      <c r="R130" s="43"/>
      <c r="S130" s="43"/>
      <c r="T130" s="43"/>
      <c r="U130" s="43"/>
    </row>
    <row r="131" spans="2:21">
      <c r="B131" s="34">
        <v>120</v>
      </c>
      <c r="C131" s="34" t="s">
        <v>676</v>
      </c>
      <c r="D131" s="214">
        <v>67</v>
      </c>
      <c r="E131" s="211">
        <v>77</v>
      </c>
      <c r="F131" s="208"/>
      <c r="G131" s="208">
        <f>VLOOKUP($C131,'3'!$B$6:$D$230,2,FALSE)</f>
        <v>67</v>
      </c>
      <c r="H131" s="208">
        <f>VLOOKUP($C131,'3'!$B$6:$D$231,3,FALSE)</f>
        <v>77</v>
      </c>
      <c r="I131" s="208">
        <f t="shared" si="4"/>
        <v>0</v>
      </c>
      <c r="K131" s="34" t="s">
        <v>53</v>
      </c>
      <c r="L131" s="138" t="s">
        <v>308</v>
      </c>
      <c r="M131" s="203">
        <v>36.75</v>
      </c>
      <c r="N131" s="139">
        <f t="shared" si="5"/>
        <v>46</v>
      </c>
      <c r="O131" s="199" t="str">
        <f t="shared" si="6"/>
        <v>China, Macau</v>
      </c>
      <c r="P131" s="199" t="str">
        <f t="shared" si="7"/>
        <v>China, Macau</v>
      </c>
      <c r="Q131" s="200"/>
      <c r="R131" s="43"/>
      <c r="S131" s="43"/>
      <c r="T131" s="43"/>
      <c r="U131" s="43"/>
    </row>
    <row r="132" spans="2:21">
      <c r="B132" s="34">
        <v>121</v>
      </c>
      <c r="C132" s="34" t="s">
        <v>565</v>
      </c>
      <c r="D132" s="214">
        <v>105</v>
      </c>
      <c r="E132" s="211">
        <v>107</v>
      </c>
      <c r="F132" s="208"/>
      <c r="G132" s="208">
        <f>VLOOKUP($C132,'3'!$B$6:$D$230,2,FALSE)</f>
        <v>105</v>
      </c>
      <c r="H132" s="208">
        <f>VLOOKUP($C132,'3'!$B$6:$D$231,3,FALSE)</f>
        <v>107</v>
      </c>
      <c r="I132" s="208">
        <f t="shared" si="4"/>
        <v>0</v>
      </c>
      <c r="K132" s="34" t="s">
        <v>54</v>
      </c>
      <c r="L132" s="138" t="s">
        <v>414</v>
      </c>
      <c r="M132" s="203">
        <v>53.25</v>
      </c>
      <c r="N132" s="139">
        <f t="shared" si="5"/>
        <v>153</v>
      </c>
      <c r="O132" s="199" t="str">
        <f t="shared" si="6"/>
        <v>North Macedonia</v>
      </c>
      <c r="P132" s="199" t="str">
        <f t="shared" si="7"/>
        <v>North Macedonia</v>
      </c>
      <c r="Q132" s="200"/>
      <c r="R132" s="43"/>
      <c r="S132" s="43"/>
      <c r="T132" s="43"/>
      <c r="U132" s="43"/>
    </row>
    <row r="133" spans="2:21">
      <c r="B133" s="34">
        <v>122</v>
      </c>
      <c r="C133" s="34" t="s">
        <v>566</v>
      </c>
      <c r="D133" s="214">
        <v>84</v>
      </c>
      <c r="E133" s="211">
        <v>82</v>
      </c>
      <c r="F133" s="208"/>
      <c r="G133" s="208">
        <f>VLOOKUP($C133,'3'!$B$6:$D$230,2,FALSE)</f>
        <v>84</v>
      </c>
      <c r="H133" s="208">
        <f>VLOOKUP($C133,'3'!$B$6:$D$231,3,FALSE)</f>
        <v>82</v>
      </c>
      <c r="I133" s="208">
        <f t="shared" si="4"/>
        <v>0</v>
      </c>
      <c r="K133" s="34" t="s">
        <v>55</v>
      </c>
      <c r="L133" s="138" t="s">
        <v>383</v>
      </c>
      <c r="M133" s="203">
        <v>81.75</v>
      </c>
      <c r="N133" s="139">
        <f t="shared" si="5"/>
        <v>122</v>
      </c>
      <c r="O133" s="199" t="str">
        <f t="shared" si="6"/>
        <v>Madagascar</v>
      </c>
      <c r="P133" s="199" t="str">
        <f t="shared" si="7"/>
        <v>Madagascar</v>
      </c>
      <c r="Q133" s="200"/>
      <c r="R133" s="43"/>
      <c r="S133" s="43"/>
      <c r="T133" s="43"/>
      <c r="U133" s="43"/>
    </row>
    <row r="134" spans="2:21">
      <c r="B134" s="34">
        <v>123</v>
      </c>
      <c r="C134" s="34" t="s">
        <v>54</v>
      </c>
      <c r="D134" s="214">
        <v>66</v>
      </c>
      <c r="E134" s="211">
        <v>66</v>
      </c>
      <c r="F134" s="208"/>
      <c r="G134" s="208">
        <f>VLOOKUP($C134,'3'!$B$6:$D$230,2,FALSE)</f>
        <v>66</v>
      </c>
      <c r="H134" s="208">
        <f>VLOOKUP($C134,'3'!$B$6:$D$231,3,FALSE)</f>
        <v>66</v>
      </c>
      <c r="I134" s="208">
        <f t="shared" si="4"/>
        <v>0</v>
      </c>
      <c r="K134" s="34" t="s">
        <v>56</v>
      </c>
      <c r="L134" s="138" t="s">
        <v>384</v>
      </c>
      <c r="M134" s="203">
        <v>65.783150000000006</v>
      </c>
      <c r="N134" s="139">
        <f t="shared" si="5"/>
        <v>123</v>
      </c>
      <c r="O134" s="199" t="str">
        <f t="shared" si="6"/>
        <v>Malawi</v>
      </c>
      <c r="P134" s="199" t="str">
        <f t="shared" si="7"/>
        <v>Malawi</v>
      </c>
      <c r="Q134" s="200"/>
      <c r="R134" s="43"/>
      <c r="S134" s="43"/>
      <c r="T134" s="43"/>
      <c r="U134" s="43"/>
    </row>
    <row r="135" spans="2:21">
      <c r="B135" s="34">
        <v>124</v>
      </c>
      <c r="C135" s="34" t="s">
        <v>679</v>
      </c>
      <c r="D135" s="214">
        <v>64</v>
      </c>
      <c r="E135" s="211">
        <v>64</v>
      </c>
      <c r="F135" s="208"/>
      <c r="G135" s="208">
        <f>VLOOKUP($C135,'3'!$B$6:$D$230,2,FALSE)</f>
        <v>64</v>
      </c>
      <c r="H135" s="208">
        <f>VLOOKUP($C135,'3'!$B$6:$D$231,3,FALSE)</f>
        <v>64</v>
      </c>
      <c r="I135" s="208">
        <f t="shared" si="4"/>
        <v>0</v>
      </c>
      <c r="K135" s="34" t="s">
        <v>57</v>
      </c>
      <c r="L135" s="138" t="s">
        <v>386</v>
      </c>
      <c r="M135" s="203">
        <v>61.5</v>
      </c>
      <c r="N135" s="139">
        <f t="shared" si="5"/>
        <v>125</v>
      </c>
      <c r="O135" s="199" t="str">
        <f t="shared" si="6"/>
        <v>Maldives</v>
      </c>
      <c r="P135" s="199" t="str">
        <f t="shared" si="7"/>
        <v>Maldives</v>
      </c>
      <c r="Q135" s="200"/>
      <c r="R135" s="43"/>
      <c r="S135" s="43"/>
      <c r="T135" s="43"/>
      <c r="U135" s="43"/>
    </row>
    <row r="136" spans="2:21">
      <c r="B136" s="34">
        <v>125</v>
      </c>
      <c r="C136" s="34" t="s">
        <v>567</v>
      </c>
      <c r="D136" s="214">
        <v>83</v>
      </c>
      <c r="E136" s="211">
        <v>62</v>
      </c>
      <c r="F136" s="208"/>
      <c r="G136" s="208">
        <f>VLOOKUP($C136,'3'!$B$6:$D$230,2,FALSE)</f>
        <v>83</v>
      </c>
      <c r="H136" s="208">
        <f>VLOOKUP($C136,'3'!$B$6:$D$231,3,FALSE)</f>
        <v>62</v>
      </c>
      <c r="I136" s="208">
        <f t="shared" si="4"/>
        <v>0</v>
      </c>
      <c r="K136" s="34" t="s">
        <v>141</v>
      </c>
      <c r="L136" s="138" t="s">
        <v>385</v>
      </c>
      <c r="M136" s="203">
        <v>64.040549999999996</v>
      </c>
      <c r="N136" s="139">
        <f t="shared" si="5"/>
        <v>124</v>
      </c>
      <c r="O136" s="199" t="str">
        <f t="shared" si="6"/>
        <v>Malaysia</v>
      </c>
      <c r="P136" s="199" t="str">
        <f t="shared" si="7"/>
        <v>Malaysia</v>
      </c>
      <c r="Q136" s="200"/>
      <c r="R136" s="43"/>
      <c r="S136" s="43"/>
      <c r="T136" s="43"/>
      <c r="U136" s="43"/>
    </row>
    <row r="137" spans="2:21">
      <c r="B137" s="34">
        <v>126</v>
      </c>
      <c r="C137" s="34" t="s">
        <v>57</v>
      </c>
      <c r="D137" s="214">
        <v>87</v>
      </c>
      <c r="E137" s="211">
        <v>96</v>
      </c>
      <c r="F137" s="208"/>
      <c r="G137" s="208">
        <f>VLOOKUP($C137,'3'!$B$6:$D$230,2,FALSE)</f>
        <v>87</v>
      </c>
      <c r="H137" s="208">
        <f>VLOOKUP($C137,'3'!$B$6:$D$231,3,FALSE)</f>
        <v>96</v>
      </c>
      <c r="I137" s="208">
        <f t="shared" si="4"/>
        <v>0</v>
      </c>
      <c r="K137" s="34" t="s">
        <v>58</v>
      </c>
      <c r="L137" s="138" t="s">
        <v>387</v>
      </c>
      <c r="M137" s="203">
        <v>96</v>
      </c>
      <c r="N137" s="139">
        <f t="shared" si="5"/>
        <v>126</v>
      </c>
      <c r="O137" s="199" t="str">
        <f t="shared" si="6"/>
        <v>Mali</v>
      </c>
      <c r="P137" s="199" t="str">
        <f t="shared" si="7"/>
        <v>Mali</v>
      </c>
      <c r="Q137" s="200"/>
      <c r="R137" s="43"/>
      <c r="S137" s="43"/>
      <c r="T137" s="43"/>
      <c r="U137" s="43"/>
    </row>
    <row r="138" spans="2:21">
      <c r="B138" s="34">
        <v>127</v>
      </c>
      <c r="C138" s="34" t="s">
        <v>141</v>
      </c>
      <c r="D138" s="214">
        <v>78</v>
      </c>
      <c r="E138" s="211">
        <v>82</v>
      </c>
      <c r="F138" s="208"/>
      <c r="G138" s="208">
        <f>VLOOKUP($C138,'3'!$B$6:$D$230,2,FALSE)</f>
        <v>78</v>
      </c>
      <c r="H138" s="208">
        <f>VLOOKUP($C138,'3'!$B$6:$D$231,3,FALSE)</f>
        <v>82</v>
      </c>
      <c r="I138" s="208">
        <f t="shared" si="4"/>
        <v>0</v>
      </c>
      <c r="K138" s="34" t="s">
        <v>59</v>
      </c>
      <c r="L138" s="138" t="s">
        <v>388</v>
      </c>
      <c r="M138" s="203">
        <v>81.75</v>
      </c>
      <c r="N138" s="139">
        <f t="shared" si="5"/>
        <v>127</v>
      </c>
      <c r="O138" s="199" t="str">
        <f t="shared" si="6"/>
        <v>Malta</v>
      </c>
      <c r="P138" s="199" t="str">
        <f t="shared" si="7"/>
        <v>Malta</v>
      </c>
      <c r="Q138" s="200"/>
      <c r="R138" s="43"/>
      <c r="S138" s="43"/>
      <c r="T138" s="43"/>
      <c r="U138" s="43"/>
    </row>
    <row r="139" spans="2:21">
      <c r="B139" s="34">
        <v>128</v>
      </c>
      <c r="C139" s="34" t="s">
        <v>681</v>
      </c>
      <c r="D139" s="214">
        <v>78</v>
      </c>
      <c r="E139" s="211">
        <v>66</v>
      </c>
      <c r="F139" s="208"/>
      <c r="G139" s="208">
        <f>VLOOKUP($C139,'3'!$B$6:$D$230,2,FALSE)</f>
        <v>78</v>
      </c>
      <c r="H139" s="208">
        <f>VLOOKUP($C139,'3'!$B$6:$D$231,3,FALSE)</f>
        <v>66</v>
      </c>
      <c r="I139" s="208">
        <f t="shared" si="4"/>
        <v>0</v>
      </c>
      <c r="K139" s="34" t="s">
        <v>60</v>
      </c>
      <c r="L139" s="138" t="s">
        <v>401</v>
      </c>
      <c r="M139" s="203">
        <v>79.5</v>
      </c>
      <c r="N139" s="139">
        <f t="shared" si="5"/>
        <v>140</v>
      </c>
      <c r="O139" s="199" t="str">
        <f t="shared" si="6"/>
        <v>Morocco</v>
      </c>
      <c r="P139" s="199" t="str">
        <f t="shared" si="7"/>
        <v>Morocco</v>
      </c>
      <c r="Q139" s="200"/>
      <c r="R139" s="43"/>
      <c r="S139" s="43"/>
      <c r="T139" s="43"/>
      <c r="U139" s="43"/>
    </row>
    <row r="140" spans="2:21">
      <c r="B140" s="34">
        <v>129</v>
      </c>
      <c r="C140" s="34" t="s">
        <v>60</v>
      </c>
      <c r="D140" s="214">
        <v>105</v>
      </c>
      <c r="E140" s="211">
        <v>101</v>
      </c>
      <c r="F140" s="208"/>
      <c r="G140" s="208">
        <f>VLOOKUP($C140,'3'!$B$6:$D$230,2,FALSE)</f>
        <v>105</v>
      </c>
      <c r="H140" s="208">
        <f>VLOOKUP($C140,'3'!$B$6:$D$231,3,FALSE)</f>
        <v>101</v>
      </c>
      <c r="I140" s="208">
        <f t="shared" si="4"/>
        <v>0</v>
      </c>
      <c r="K140" s="34" t="s">
        <v>61</v>
      </c>
      <c r="L140" s="138" t="s">
        <v>389</v>
      </c>
      <c r="M140" s="203">
        <v>66</v>
      </c>
      <c r="N140" s="139">
        <f t="shared" si="5"/>
        <v>128</v>
      </c>
      <c r="O140" s="199" t="str">
        <f t="shared" si="6"/>
        <v>Marshall Islands</v>
      </c>
      <c r="P140" s="199" t="str">
        <f t="shared" si="7"/>
        <v>Marshall Islands</v>
      </c>
      <c r="Q140" s="200"/>
      <c r="R140" s="43"/>
      <c r="S140" s="43"/>
      <c r="T140" s="43"/>
      <c r="U140" s="43"/>
    </row>
    <row r="141" spans="2:21">
      <c r="B141" s="34">
        <v>130</v>
      </c>
      <c r="C141" s="34" t="s">
        <v>682</v>
      </c>
      <c r="D141" s="214">
        <v>63</v>
      </c>
      <c r="E141" s="211">
        <v>63</v>
      </c>
      <c r="F141" s="208"/>
      <c r="G141" s="208">
        <f>VLOOKUP($C141,'3'!$B$6:$D$230,2,FALSE)</f>
        <v>63</v>
      </c>
      <c r="H141" s="208">
        <f>VLOOKUP($C141,'3'!$B$6:$D$231,3,FALSE)</f>
        <v>63</v>
      </c>
      <c r="I141" s="208">
        <f t="shared" si="4"/>
        <v>0</v>
      </c>
      <c r="K141" s="34" t="s">
        <v>62</v>
      </c>
      <c r="L141" s="138" t="s">
        <v>390</v>
      </c>
      <c r="M141" s="203">
        <v>101.25</v>
      </c>
      <c r="N141" s="139">
        <f t="shared" si="5"/>
        <v>129</v>
      </c>
      <c r="O141" s="199" t="str">
        <f t="shared" si="6"/>
        <v>Martinique</v>
      </c>
      <c r="P141" s="199" t="str">
        <f t="shared" si="7"/>
        <v>Martinique</v>
      </c>
      <c r="Q141" s="200"/>
      <c r="R141" s="43"/>
      <c r="S141" s="43"/>
      <c r="T141" s="43"/>
      <c r="U141" s="43"/>
    </row>
    <row r="142" spans="2:21">
      <c r="B142" s="34">
        <v>131</v>
      </c>
      <c r="C142" s="34" t="s">
        <v>62</v>
      </c>
      <c r="D142" s="214">
        <v>70</v>
      </c>
      <c r="E142" s="211">
        <v>74</v>
      </c>
      <c r="F142" s="208"/>
      <c r="G142" s="208">
        <f>VLOOKUP($C142,'3'!$B$6:$D$230,2,FALSE)</f>
        <v>70</v>
      </c>
      <c r="H142" s="208">
        <f>VLOOKUP($C142,'3'!$B$6:$D$231,3,FALSE)</f>
        <v>74</v>
      </c>
      <c r="I142" s="208">
        <f t="shared" ref="I142:I204" si="8">+D142+E142-G142-H142</f>
        <v>0</v>
      </c>
      <c r="K142" s="34" t="s">
        <v>63</v>
      </c>
      <c r="L142" s="138" t="s">
        <v>391</v>
      </c>
      <c r="M142" s="203">
        <v>63.169250000000005</v>
      </c>
      <c r="N142" s="139">
        <f t="shared" ref="N142:N205" si="9">_xlfn.XLOOKUP(L142,$C$13:$C$237,$B$13:$B$237,"xxx",0,1)</f>
        <v>130</v>
      </c>
      <c r="O142" s="199" t="str">
        <f t="shared" ref="O142:O205" si="10">_xlfn.XLOOKUP(N142,$B$13:$B$237,$C$13:$C$237,,)</f>
        <v>Mauritania</v>
      </c>
      <c r="P142" s="199" t="str">
        <f t="shared" ref="P142:P205" si="11">PROPER(L142)</f>
        <v>Mauritania</v>
      </c>
      <c r="Q142" s="200"/>
      <c r="R142" s="43"/>
      <c r="S142" s="43"/>
      <c r="T142" s="43"/>
      <c r="U142" s="43"/>
    </row>
    <row r="143" spans="2:21">
      <c r="B143" s="34">
        <v>132</v>
      </c>
      <c r="C143" s="34" t="s">
        <v>595</v>
      </c>
      <c r="D143" s="214">
        <v>105</v>
      </c>
      <c r="E143" s="211">
        <v>104</v>
      </c>
      <c r="F143" s="208"/>
      <c r="G143" s="208">
        <f>VLOOKUP($C143,'3'!$B$6:$D$230,2,FALSE)</f>
        <v>105</v>
      </c>
      <c r="H143" s="208">
        <f>VLOOKUP($C143,'3'!$B$6:$D$231,3,FALSE)</f>
        <v>104</v>
      </c>
      <c r="I143" s="208">
        <f t="shared" si="8"/>
        <v>0</v>
      </c>
      <c r="K143" s="34" t="s">
        <v>64</v>
      </c>
      <c r="L143" s="138" t="s">
        <v>392</v>
      </c>
      <c r="M143" s="203">
        <v>73.5</v>
      </c>
      <c r="N143" s="139">
        <f t="shared" si="9"/>
        <v>131</v>
      </c>
      <c r="O143" s="199" t="str">
        <f t="shared" si="10"/>
        <v>Mauritius</v>
      </c>
      <c r="P143" s="199" t="str">
        <f t="shared" si="11"/>
        <v>Mauritius</v>
      </c>
      <c r="Q143" s="200"/>
      <c r="R143" s="43"/>
      <c r="S143" s="43"/>
      <c r="T143" s="43"/>
      <c r="U143" s="43"/>
    </row>
    <row r="144" spans="2:21">
      <c r="B144" s="34">
        <v>133</v>
      </c>
      <c r="C144" s="34" t="s">
        <v>63</v>
      </c>
      <c r="D144" s="214">
        <v>77</v>
      </c>
      <c r="E144" s="211">
        <v>79</v>
      </c>
      <c r="F144" s="208"/>
      <c r="G144" s="208">
        <f>VLOOKUP($C144,'3'!$B$6:$D$230,2,FALSE)</f>
        <v>77</v>
      </c>
      <c r="H144" s="208">
        <f>VLOOKUP($C144,'3'!$B$6:$D$231,3,FALSE)</f>
        <v>79</v>
      </c>
      <c r="I144" s="208">
        <f t="shared" si="8"/>
        <v>0</v>
      </c>
      <c r="K144" s="34" t="s">
        <v>65</v>
      </c>
      <c r="L144" s="138" t="s">
        <v>393</v>
      </c>
      <c r="M144" s="203">
        <v>103.5</v>
      </c>
      <c r="N144" s="139">
        <f t="shared" si="9"/>
        <v>132</v>
      </c>
      <c r="O144" s="199" t="str">
        <f t="shared" si="10"/>
        <v>Mayotte</v>
      </c>
      <c r="P144" s="199" t="str">
        <f t="shared" si="11"/>
        <v>Mayotte</v>
      </c>
      <c r="Q144" s="200"/>
      <c r="R144" s="43"/>
      <c r="S144" s="43"/>
      <c r="T144" s="43"/>
      <c r="U144" s="43"/>
    </row>
    <row r="145" spans="2:21">
      <c r="B145" s="34">
        <v>134</v>
      </c>
      <c r="C145" s="34" t="s">
        <v>683</v>
      </c>
      <c r="D145" s="214">
        <v>92</v>
      </c>
      <c r="E145" s="211">
        <v>78</v>
      </c>
      <c r="F145" s="208"/>
      <c r="G145" s="208">
        <f>VLOOKUP($C145,'3'!$B$6:$D$230,2,FALSE)</f>
        <v>92</v>
      </c>
      <c r="H145" s="208">
        <f>VLOOKUP($C145,'3'!$B$6:$D$231,3,FALSE)</f>
        <v>78</v>
      </c>
      <c r="I145" s="208">
        <f t="shared" si="8"/>
        <v>0</v>
      </c>
      <c r="K145" s="34" t="s">
        <v>66</v>
      </c>
      <c r="L145" s="138" t="s">
        <v>394</v>
      </c>
      <c r="M145" s="203">
        <v>78.75</v>
      </c>
      <c r="N145" s="139">
        <f t="shared" si="9"/>
        <v>133</v>
      </c>
      <c r="O145" s="199" t="str">
        <f t="shared" si="10"/>
        <v>Mexico</v>
      </c>
      <c r="P145" s="199" t="str">
        <f t="shared" si="11"/>
        <v>Mexico</v>
      </c>
      <c r="Q145" s="200"/>
      <c r="R145" s="43"/>
      <c r="S145" s="43"/>
      <c r="T145" s="43"/>
      <c r="U145" s="43"/>
    </row>
    <row r="146" spans="2:21">
      <c r="B146" s="34">
        <v>135</v>
      </c>
      <c r="C146" s="34" t="s">
        <v>684</v>
      </c>
      <c r="D146" s="214">
        <v>60</v>
      </c>
      <c r="E146" s="211">
        <v>60</v>
      </c>
      <c r="F146" s="208"/>
      <c r="G146" s="208">
        <f>VLOOKUP($C146,'3'!$B$6:$D$230,2,FALSE)</f>
        <v>60</v>
      </c>
      <c r="H146" s="208">
        <f>VLOOKUP($C146,'3'!$B$6:$D$231,3,FALSE)</f>
        <v>60</v>
      </c>
      <c r="I146" s="208">
        <f t="shared" si="8"/>
        <v>0</v>
      </c>
      <c r="K146" s="34" t="s">
        <v>67</v>
      </c>
      <c r="L146" s="140" t="s">
        <v>395</v>
      </c>
      <c r="M146" s="203">
        <v>78</v>
      </c>
      <c r="N146" s="139">
        <f t="shared" si="9"/>
        <v>134</v>
      </c>
      <c r="O146" s="199" t="str">
        <f t="shared" si="10"/>
        <v>Micronesia, Federated States Of</v>
      </c>
      <c r="P146" s="199" t="str">
        <f t="shared" si="11"/>
        <v>Micronesia, Federated States Of</v>
      </c>
      <c r="Q146" s="200"/>
      <c r="R146" s="43"/>
      <c r="S146" s="43"/>
      <c r="T146" s="43"/>
      <c r="U146" s="43"/>
    </row>
    <row r="147" spans="2:21">
      <c r="B147" s="34">
        <v>136</v>
      </c>
      <c r="C147" s="34" t="s">
        <v>66</v>
      </c>
      <c r="D147" s="214">
        <v>95</v>
      </c>
      <c r="E147" s="211">
        <v>95</v>
      </c>
      <c r="F147" s="208"/>
      <c r="G147" s="208">
        <f>VLOOKUP($C147,'3'!$B$6:$D$230,2,FALSE)</f>
        <v>95</v>
      </c>
      <c r="H147" s="208">
        <f>VLOOKUP($C147,'3'!$B$6:$D$231,3,FALSE)</f>
        <v>95</v>
      </c>
      <c r="I147" s="208">
        <f t="shared" si="8"/>
        <v>0</v>
      </c>
      <c r="K147" s="34" t="s">
        <v>186</v>
      </c>
      <c r="L147" s="138" t="s">
        <v>396</v>
      </c>
      <c r="M147" s="203">
        <v>60.119700000000002</v>
      </c>
      <c r="N147" s="139">
        <f t="shared" si="9"/>
        <v>135</v>
      </c>
      <c r="O147" s="199" t="str">
        <f t="shared" si="10"/>
        <v>Moldova</v>
      </c>
      <c r="P147" s="199" t="str">
        <f t="shared" si="11"/>
        <v>Moldova</v>
      </c>
      <c r="Q147" s="200"/>
      <c r="R147" s="43"/>
      <c r="S147" s="43"/>
      <c r="T147" s="43"/>
      <c r="U147" s="43"/>
    </row>
    <row r="148" spans="2:21">
      <c r="B148" s="34">
        <v>137</v>
      </c>
      <c r="C148" s="34" t="s">
        <v>685</v>
      </c>
      <c r="D148" s="214">
        <v>67</v>
      </c>
      <c r="E148" s="211">
        <v>72</v>
      </c>
      <c r="F148" s="208"/>
      <c r="G148" s="208">
        <f>VLOOKUP($C148,'3'!$B$6:$D$230,2,FALSE)</f>
        <v>67</v>
      </c>
      <c r="H148" s="208">
        <f>VLOOKUP($C148,'3'!$B$6:$D$231,3,FALSE)</f>
        <v>72</v>
      </c>
      <c r="I148" s="208">
        <f t="shared" si="8"/>
        <v>0</v>
      </c>
      <c r="K148" s="34" t="s">
        <v>68</v>
      </c>
      <c r="L148" s="138" t="s">
        <v>397</v>
      </c>
      <c r="M148" s="203">
        <v>95.25</v>
      </c>
      <c r="N148" s="139">
        <f t="shared" si="9"/>
        <v>136</v>
      </c>
      <c r="O148" s="199" t="str">
        <f t="shared" si="10"/>
        <v>Monaco</v>
      </c>
      <c r="P148" s="199" t="str">
        <f t="shared" si="11"/>
        <v>Monaco</v>
      </c>
      <c r="Q148" s="200"/>
      <c r="R148" s="43"/>
      <c r="S148" s="43"/>
      <c r="T148" s="43"/>
      <c r="U148" s="43"/>
    </row>
    <row r="149" spans="2:21">
      <c r="B149" s="34">
        <v>138</v>
      </c>
      <c r="C149" s="34" t="s">
        <v>186</v>
      </c>
      <c r="D149" s="214">
        <v>53</v>
      </c>
      <c r="E149" s="211">
        <v>58</v>
      </c>
      <c r="F149" s="208"/>
      <c r="G149" s="208">
        <f>VLOOKUP($C149,'3'!$B$6:$D$230,2,FALSE)</f>
        <v>53</v>
      </c>
      <c r="H149" s="208">
        <f>VLOOKUP($C149,'3'!$B$6:$D$231,3,FALSE)</f>
        <v>58</v>
      </c>
      <c r="I149" s="208">
        <f t="shared" si="8"/>
        <v>0</v>
      </c>
      <c r="K149" s="34" t="s">
        <v>69</v>
      </c>
      <c r="L149" s="138" t="s">
        <v>398</v>
      </c>
      <c r="M149" s="203">
        <v>72</v>
      </c>
      <c r="N149" s="139">
        <f t="shared" si="9"/>
        <v>137</v>
      </c>
      <c r="O149" s="199" t="str">
        <f t="shared" si="10"/>
        <v>Mongolia</v>
      </c>
      <c r="P149" s="199" t="str">
        <f t="shared" si="11"/>
        <v>Mongolia</v>
      </c>
      <c r="Q149" s="200"/>
      <c r="R149" s="43"/>
      <c r="S149" s="43"/>
      <c r="T149" s="43"/>
      <c r="U149" s="43"/>
    </row>
    <row r="150" spans="2:21">
      <c r="B150" s="34">
        <v>139</v>
      </c>
      <c r="C150" s="34" t="s">
        <v>68</v>
      </c>
      <c r="D150" s="214">
        <v>64</v>
      </c>
      <c r="E150" s="211">
        <v>64</v>
      </c>
      <c r="F150" s="208"/>
      <c r="G150" s="208">
        <f>VLOOKUP($C150,'3'!$B$6:$D$230,2,FALSE)</f>
        <v>64</v>
      </c>
      <c r="H150" s="208">
        <f>VLOOKUP($C150,'3'!$B$6:$D$231,3,FALSE)</f>
        <v>64</v>
      </c>
      <c r="I150" s="208">
        <f t="shared" si="8"/>
        <v>0</v>
      </c>
      <c r="K150" s="34" t="s">
        <v>70</v>
      </c>
      <c r="L150" s="138" t="s">
        <v>399</v>
      </c>
      <c r="M150" s="203">
        <v>57.75</v>
      </c>
      <c r="N150" s="139">
        <f t="shared" si="9"/>
        <v>138</v>
      </c>
      <c r="O150" s="199" t="str">
        <f t="shared" si="10"/>
        <v>Montenegro</v>
      </c>
      <c r="P150" s="199" t="str">
        <f t="shared" si="11"/>
        <v>Montenegro</v>
      </c>
      <c r="Q150" s="200"/>
      <c r="R150" s="43"/>
      <c r="S150" s="43"/>
      <c r="T150" s="43"/>
      <c r="U150" s="43"/>
    </row>
    <row r="151" spans="2:21">
      <c r="B151" s="34">
        <v>140</v>
      </c>
      <c r="C151" s="34" t="s">
        <v>680</v>
      </c>
      <c r="D151" s="214">
        <v>88</v>
      </c>
      <c r="E151" s="211">
        <v>80</v>
      </c>
      <c r="F151" s="208"/>
      <c r="G151" s="208">
        <f>VLOOKUP($C151,'3'!$B$6:$D$230,2,FALSE)</f>
        <v>88</v>
      </c>
      <c r="H151" s="208">
        <f>VLOOKUP($C151,'3'!$B$6:$D$231,3,FALSE)</f>
        <v>80</v>
      </c>
      <c r="I151" s="208">
        <f t="shared" si="8"/>
        <v>0</v>
      </c>
      <c r="K151" s="34" t="s">
        <v>71</v>
      </c>
      <c r="L151" s="138" t="s">
        <v>400</v>
      </c>
      <c r="M151" s="203">
        <v>64.040549999999996</v>
      </c>
      <c r="N151" s="139">
        <f t="shared" si="9"/>
        <v>139</v>
      </c>
      <c r="O151" s="199" t="str">
        <f t="shared" si="10"/>
        <v>Montserrat</v>
      </c>
      <c r="P151" s="199" t="str">
        <f t="shared" si="11"/>
        <v>Montserrat</v>
      </c>
      <c r="Q151" s="200"/>
      <c r="R151" s="43"/>
      <c r="S151" s="43"/>
      <c r="T151" s="43"/>
      <c r="U151" s="43"/>
    </row>
    <row r="152" spans="2:21">
      <c r="B152" s="34">
        <v>141</v>
      </c>
      <c r="C152" s="34" t="s">
        <v>69</v>
      </c>
      <c r="D152" s="214">
        <v>83</v>
      </c>
      <c r="E152" s="211">
        <v>83</v>
      </c>
      <c r="F152" s="208"/>
      <c r="G152" s="208">
        <f>VLOOKUP($C152,'3'!$B$6:$D$230,2,FALSE)</f>
        <v>83</v>
      </c>
      <c r="H152" s="208">
        <f>VLOOKUP($C152,'3'!$B$6:$D$231,3,FALSE)</f>
        <v>83</v>
      </c>
      <c r="I152" s="208">
        <f t="shared" si="8"/>
        <v>0</v>
      </c>
      <c r="K152" s="34" t="s">
        <v>72</v>
      </c>
      <c r="L152" s="138" t="s">
        <v>402</v>
      </c>
      <c r="M152" s="203">
        <v>82.773499999999999</v>
      </c>
      <c r="N152" s="139">
        <f t="shared" si="9"/>
        <v>141</v>
      </c>
      <c r="O152" s="199" t="str">
        <f t="shared" si="10"/>
        <v>Mozambique</v>
      </c>
      <c r="P152" s="199" t="str">
        <f t="shared" si="11"/>
        <v>Mozambique</v>
      </c>
      <c r="Q152" s="200"/>
      <c r="R152" s="43"/>
      <c r="S152" s="43"/>
      <c r="T152" s="43"/>
      <c r="U152" s="43"/>
    </row>
    <row r="153" spans="2:21">
      <c r="B153" s="34">
        <v>142</v>
      </c>
      <c r="C153" s="34" t="s">
        <v>70</v>
      </c>
      <c r="D153" s="214">
        <v>72</v>
      </c>
      <c r="E153" s="211">
        <v>61</v>
      </c>
      <c r="F153" s="208"/>
      <c r="G153" s="208">
        <f>VLOOKUP($C153,'3'!$B$6:$D$230,2,FALSE)</f>
        <v>72</v>
      </c>
      <c r="H153" s="208">
        <f>VLOOKUP($C153,'3'!$B$6:$D$231,3,FALSE)</f>
        <v>61</v>
      </c>
      <c r="I153" s="208">
        <f t="shared" si="8"/>
        <v>0</v>
      </c>
      <c r="K153" s="34" t="s">
        <v>147</v>
      </c>
      <c r="L153" s="138" t="s">
        <v>403</v>
      </c>
      <c r="M153" s="203">
        <v>60.75</v>
      </c>
      <c r="N153" s="139">
        <f t="shared" si="9"/>
        <v>142</v>
      </c>
      <c r="O153" s="199" t="str">
        <f t="shared" si="10"/>
        <v>Myanmar</v>
      </c>
      <c r="P153" s="199" t="str">
        <f t="shared" si="11"/>
        <v>Myanmar</v>
      </c>
      <c r="Q153" s="200"/>
      <c r="R153" s="43"/>
      <c r="S153" s="43"/>
      <c r="T153" s="43"/>
      <c r="U153" s="43"/>
    </row>
    <row r="154" spans="2:21">
      <c r="B154" s="34">
        <v>143</v>
      </c>
      <c r="C154" s="34" t="s">
        <v>686</v>
      </c>
      <c r="D154" s="214">
        <v>58</v>
      </c>
      <c r="E154" s="211">
        <v>58</v>
      </c>
      <c r="F154" s="208"/>
      <c r="G154" s="208">
        <f>VLOOKUP($C154,'3'!$B$6:$D$230,2,FALSE)</f>
        <v>58</v>
      </c>
      <c r="H154" s="208">
        <f>VLOOKUP($C154,'3'!$B$6:$D$231,3,FALSE)</f>
        <v>58</v>
      </c>
      <c r="I154" s="208">
        <f t="shared" si="8"/>
        <v>0</v>
      </c>
      <c r="K154" s="34" t="s">
        <v>73</v>
      </c>
      <c r="L154" s="138" t="s">
        <v>404</v>
      </c>
      <c r="M154" s="203">
        <v>57.505800000000001</v>
      </c>
      <c r="N154" s="139">
        <f t="shared" si="9"/>
        <v>143</v>
      </c>
      <c r="O154" s="199" t="str">
        <f t="shared" si="10"/>
        <v>Namibia</v>
      </c>
      <c r="P154" s="199" t="str">
        <f t="shared" si="11"/>
        <v>Namibia</v>
      </c>
      <c r="Q154" s="200"/>
      <c r="R154" s="43"/>
      <c r="S154" s="43"/>
      <c r="T154" s="43"/>
      <c r="U154" s="43"/>
    </row>
    <row r="155" spans="2:21">
      <c r="B155" s="34">
        <v>144</v>
      </c>
      <c r="C155" s="34" t="s">
        <v>72</v>
      </c>
      <c r="D155" s="214">
        <v>63</v>
      </c>
      <c r="E155" s="211">
        <v>53</v>
      </c>
      <c r="F155" s="208"/>
      <c r="G155" s="208">
        <f>VLOOKUP($C155,'3'!$B$6:$D$230,2,FALSE)</f>
        <v>63</v>
      </c>
      <c r="H155" s="208">
        <f>VLOOKUP($C155,'3'!$B$6:$D$231,3,FALSE)</f>
        <v>53</v>
      </c>
      <c r="I155" s="208">
        <f t="shared" si="8"/>
        <v>0</v>
      </c>
      <c r="K155" s="34" t="s">
        <v>74</v>
      </c>
      <c r="L155" s="138" t="s">
        <v>405</v>
      </c>
      <c r="M155" s="203">
        <v>53.25</v>
      </c>
      <c r="N155" s="139">
        <f t="shared" si="9"/>
        <v>144</v>
      </c>
      <c r="O155" s="199" t="str">
        <f t="shared" si="10"/>
        <v>Nauru</v>
      </c>
      <c r="P155" s="199" t="str">
        <f t="shared" si="11"/>
        <v>Nauru</v>
      </c>
      <c r="Q155" s="200"/>
      <c r="R155" s="43"/>
      <c r="S155" s="43"/>
      <c r="T155" s="43"/>
      <c r="U155" s="43"/>
    </row>
    <row r="156" spans="2:21">
      <c r="B156" s="34">
        <v>145</v>
      </c>
      <c r="C156" s="34" t="s">
        <v>73</v>
      </c>
      <c r="D156" s="214">
        <v>79</v>
      </c>
      <c r="E156" s="211">
        <v>71</v>
      </c>
      <c r="F156" s="208"/>
      <c r="G156" s="208">
        <f>VLOOKUP($C156,'3'!$B$6:$D$230,2,FALSE)</f>
        <v>79</v>
      </c>
      <c r="H156" s="208">
        <f>VLOOKUP($C156,'3'!$B$6:$D$231,3,FALSE)</f>
        <v>71</v>
      </c>
      <c r="I156" s="208">
        <f t="shared" si="8"/>
        <v>0</v>
      </c>
      <c r="K156" s="34" t="s">
        <v>75</v>
      </c>
      <c r="L156" s="138" t="s">
        <v>407</v>
      </c>
      <c r="M156" s="203">
        <v>102.75</v>
      </c>
      <c r="N156" s="139">
        <f t="shared" si="9"/>
        <v>146</v>
      </c>
      <c r="O156" s="199" t="str">
        <f t="shared" si="10"/>
        <v>Netherlands</v>
      </c>
      <c r="P156" s="199" t="str">
        <f t="shared" si="11"/>
        <v>Netherlands</v>
      </c>
      <c r="Q156" s="200"/>
      <c r="R156" s="43"/>
      <c r="S156" s="43"/>
      <c r="T156" s="43"/>
      <c r="U156" s="43"/>
    </row>
    <row r="157" spans="2:21">
      <c r="B157" s="34">
        <v>146</v>
      </c>
      <c r="C157" s="34" t="s">
        <v>687</v>
      </c>
      <c r="D157" s="214">
        <v>98</v>
      </c>
      <c r="E157" s="211">
        <v>103</v>
      </c>
      <c r="F157" s="208"/>
      <c r="G157" s="208">
        <f>VLOOKUP($C157,'3'!$B$6:$D$230,2,FALSE)</f>
        <v>98</v>
      </c>
      <c r="H157" s="208">
        <f>VLOOKUP($C157,'3'!$B$6:$D$231,3,FALSE)</f>
        <v>103</v>
      </c>
      <c r="I157" s="208">
        <f t="shared" si="8"/>
        <v>0</v>
      </c>
      <c r="K157" s="34" t="s">
        <v>76</v>
      </c>
      <c r="L157" s="138" t="s">
        <v>406</v>
      </c>
      <c r="M157" s="203">
        <v>70.5</v>
      </c>
      <c r="N157" s="139">
        <f t="shared" si="9"/>
        <v>145</v>
      </c>
      <c r="O157" s="199" t="str">
        <f t="shared" si="10"/>
        <v>Nepal</v>
      </c>
      <c r="P157" s="199" t="str">
        <f t="shared" si="11"/>
        <v>Nepal</v>
      </c>
      <c r="Q157" s="200"/>
      <c r="R157" s="43"/>
      <c r="S157" s="43"/>
      <c r="T157" s="43"/>
      <c r="U157" s="43"/>
    </row>
    <row r="158" spans="2:21">
      <c r="B158" s="34">
        <v>147</v>
      </c>
      <c r="C158" s="34" t="s">
        <v>688</v>
      </c>
      <c r="D158" s="214">
        <v>92</v>
      </c>
      <c r="E158" s="211">
        <v>95</v>
      </c>
      <c r="F158" s="208"/>
      <c r="G158" s="208">
        <f>VLOOKUP($C158,'3'!$B$6:$D$230,2,FALSE)</f>
        <v>92</v>
      </c>
      <c r="H158" s="208">
        <f>VLOOKUP($C158,'3'!$B$6:$D$231,3,FALSE)</f>
        <v>95</v>
      </c>
      <c r="I158" s="208">
        <f t="shared" si="8"/>
        <v>0</v>
      </c>
      <c r="K158" s="34" t="s">
        <v>77</v>
      </c>
      <c r="L158" s="138" t="s">
        <v>410</v>
      </c>
      <c r="M158" s="203">
        <v>65.783150000000006</v>
      </c>
      <c r="N158" s="139">
        <f t="shared" si="9"/>
        <v>149</v>
      </c>
      <c r="O158" s="199" t="str">
        <f t="shared" si="10"/>
        <v>Nicaragua</v>
      </c>
      <c r="P158" s="199" t="str">
        <f t="shared" si="11"/>
        <v>Nicaragua</v>
      </c>
      <c r="Q158" s="200"/>
      <c r="R158" s="43"/>
      <c r="S158" s="43"/>
      <c r="T158" s="43"/>
      <c r="U158" s="43"/>
    </row>
    <row r="159" spans="2:21">
      <c r="B159" s="34">
        <v>148</v>
      </c>
      <c r="C159" s="34" t="s">
        <v>689</v>
      </c>
      <c r="D159" s="214">
        <v>88</v>
      </c>
      <c r="E159" s="211">
        <v>97</v>
      </c>
      <c r="F159" s="208"/>
      <c r="G159" s="208">
        <f>VLOOKUP($C159,'3'!$B$6:$D$230,2,FALSE)</f>
        <v>88</v>
      </c>
      <c r="H159" s="208">
        <f>VLOOKUP($C159,'3'!$B$6:$D$231,3,FALSE)</f>
        <v>97</v>
      </c>
      <c r="I159" s="208">
        <f t="shared" si="8"/>
        <v>0</v>
      </c>
      <c r="K159" s="34" t="s">
        <v>78</v>
      </c>
      <c r="L159" s="138" t="s">
        <v>408</v>
      </c>
      <c r="M159" s="203">
        <v>95.25</v>
      </c>
      <c r="N159" s="139">
        <f t="shared" si="9"/>
        <v>147</v>
      </c>
      <c r="O159" s="199" t="str">
        <f t="shared" si="10"/>
        <v>New Caledonia</v>
      </c>
      <c r="P159" s="199" t="str">
        <f t="shared" si="11"/>
        <v>New Caledonia</v>
      </c>
      <c r="Q159" s="200"/>
      <c r="R159" s="43"/>
      <c r="S159" s="43"/>
      <c r="T159" s="43"/>
      <c r="U159" s="43"/>
    </row>
    <row r="160" spans="2:21">
      <c r="B160" s="34">
        <v>149</v>
      </c>
      <c r="C160" s="34" t="s">
        <v>74</v>
      </c>
      <c r="D160" s="214">
        <v>66</v>
      </c>
      <c r="E160" s="211">
        <v>66</v>
      </c>
      <c r="F160" s="208"/>
      <c r="G160" s="208">
        <f>VLOOKUP($C160,'3'!$B$6:$D$230,2,FALSE)</f>
        <v>66</v>
      </c>
      <c r="H160" s="208">
        <f>VLOOKUP($C160,'3'!$B$6:$D$231,3,FALSE)</f>
        <v>66</v>
      </c>
      <c r="I160" s="208">
        <f t="shared" si="8"/>
        <v>0</v>
      </c>
      <c r="K160" s="34" t="s">
        <v>79</v>
      </c>
      <c r="L160" s="138" t="s">
        <v>409</v>
      </c>
      <c r="M160" s="203">
        <v>96.75</v>
      </c>
      <c r="N160" s="139">
        <f t="shared" si="9"/>
        <v>148</v>
      </c>
      <c r="O160" s="199" t="str">
        <f t="shared" si="10"/>
        <v>New Zealand</v>
      </c>
      <c r="P160" s="199" t="str">
        <f t="shared" si="11"/>
        <v>New Zealand</v>
      </c>
      <c r="Q160" s="200"/>
      <c r="R160" s="43"/>
      <c r="S160" s="43"/>
      <c r="T160" s="43"/>
      <c r="U160" s="43"/>
    </row>
    <row r="161" spans="2:21">
      <c r="B161" s="34">
        <v>150</v>
      </c>
      <c r="C161" s="34" t="s">
        <v>77</v>
      </c>
      <c r="D161" s="214">
        <v>73</v>
      </c>
      <c r="E161" s="211">
        <v>73</v>
      </c>
      <c r="F161" s="208"/>
      <c r="G161" s="208">
        <f>VLOOKUP($C161,'3'!$B$6:$D$230,2,FALSE)</f>
        <v>73</v>
      </c>
      <c r="H161" s="208">
        <f>VLOOKUP($C161,'3'!$B$6:$D$231,3,FALSE)</f>
        <v>73</v>
      </c>
      <c r="I161" s="208">
        <f t="shared" si="8"/>
        <v>0</v>
      </c>
      <c r="K161" s="34" t="s">
        <v>80</v>
      </c>
      <c r="L161" s="138" t="s">
        <v>411</v>
      </c>
      <c r="M161" s="203">
        <v>72.753550000000004</v>
      </c>
      <c r="N161" s="139">
        <f t="shared" si="9"/>
        <v>150</v>
      </c>
      <c r="O161" s="199" t="str">
        <f t="shared" si="10"/>
        <v>Niger</v>
      </c>
      <c r="P161" s="199" t="str">
        <f t="shared" si="11"/>
        <v>Niger</v>
      </c>
      <c r="Q161" s="200"/>
      <c r="R161" s="43"/>
      <c r="S161" s="43"/>
      <c r="T161" s="43"/>
      <c r="U161" s="43"/>
    </row>
    <row r="162" spans="2:21">
      <c r="B162" s="34">
        <v>151</v>
      </c>
      <c r="C162" s="34" t="s">
        <v>78</v>
      </c>
      <c r="D162" s="214">
        <v>78</v>
      </c>
      <c r="E162" s="211">
        <v>59</v>
      </c>
      <c r="F162" s="208"/>
      <c r="G162" s="208">
        <f>VLOOKUP($C162,'3'!$B$6:$D$230,2,FALSE)</f>
        <v>78</v>
      </c>
      <c r="H162" s="208">
        <f>VLOOKUP($C162,'3'!$B$6:$D$231,3,FALSE)</f>
        <v>59</v>
      </c>
      <c r="I162" s="208">
        <f t="shared" si="8"/>
        <v>0</v>
      </c>
      <c r="K162" s="34" t="s">
        <v>45</v>
      </c>
      <c r="L162" s="138" t="s">
        <v>412</v>
      </c>
      <c r="M162" s="203">
        <v>59.25</v>
      </c>
      <c r="N162" s="139">
        <f t="shared" si="9"/>
        <v>151</v>
      </c>
      <c r="O162" s="199" t="str">
        <f t="shared" si="10"/>
        <v>Nigeria</v>
      </c>
      <c r="P162" s="199" t="str">
        <f t="shared" si="11"/>
        <v>Nigeria</v>
      </c>
      <c r="Q162" s="200"/>
      <c r="R162" s="43"/>
      <c r="S162" s="43"/>
      <c r="T162" s="43"/>
      <c r="U162" s="43"/>
    </row>
    <row r="163" spans="2:21">
      <c r="B163" s="34">
        <v>152</v>
      </c>
      <c r="C163" s="34" t="s">
        <v>79</v>
      </c>
      <c r="D163" s="214">
        <v>90</v>
      </c>
      <c r="E163" s="211">
        <v>61</v>
      </c>
      <c r="F163" s="208"/>
      <c r="G163" s="208">
        <f>VLOOKUP($C163,'3'!$B$6:$D$230,2,FALSE)</f>
        <v>90</v>
      </c>
      <c r="H163" s="208">
        <f>VLOOKUP($C163,'3'!$B$6:$D$231,3,FALSE)</f>
        <v>61</v>
      </c>
      <c r="I163" s="208">
        <f t="shared" si="8"/>
        <v>0</v>
      </c>
      <c r="K163" s="34" t="s">
        <v>81</v>
      </c>
      <c r="L163" s="138" t="s">
        <v>413</v>
      </c>
      <c r="M163" s="203">
        <v>60.75</v>
      </c>
      <c r="N163" s="139">
        <f t="shared" si="9"/>
        <v>152</v>
      </c>
      <c r="O163" s="199" t="str">
        <f t="shared" si="10"/>
        <v>Niue</v>
      </c>
      <c r="P163" s="199" t="str">
        <f t="shared" si="11"/>
        <v>Niue</v>
      </c>
      <c r="Q163" s="200"/>
      <c r="R163" s="43"/>
      <c r="S163" s="43"/>
      <c r="T163" s="43"/>
      <c r="U163" s="43"/>
    </row>
    <row r="164" spans="2:21">
      <c r="B164" s="34">
        <v>153</v>
      </c>
      <c r="C164" s="34" t="s">
        <v>678</v>
      </c>
      <c r="D164" s="214">
        <v>50</v>
      </c>
      <c r="E164" s="211">
        <v>53</v>
      </c>
      <c r="F164" s="208"/>
      <c r="G164" s="208">
        <f>VLOOKUP($C164,'3'!$B$6:$D$230,2,FALSE)</f>
        <v>50</v>
      </c>
      <c r="H164" s="208">
        <f>VLOOKUP($C164,'3'!$B$6:$D$231,3,FALSE)</f>
        <v>53</v>
      </c>
      <c r="I164" s="208">
        <f t="shared" si="8"/>
        <v>0</v>
      </c>
      <c r="K164" s="34" t="s">
        <v>82</v>
      </c>
      <c r="L164" s="140" t="s">
        <v>415</v>
      </c>
      <c r="M164" s="203">
        <v>79.5</v>
      </c>
      <c r="N164" s="139">
        <f t="shared" si="9"/>
        <v>154</v>
      </c>
      <c r="O164" s="199" t="str">
        <f t="shared" si="10"/>
        <v>Northern Mariana Islands</v>
      </c>
      <c r="P164" s="199" t="str">
        <f t="shared" si="11"/>
        <v>Northern Mariana Islands</v>
      </c>
      <c r="Q164" s="200"/>
      <c r="R164" s="43"/>
      <c r="S164" s="43"/>
      <c r="T164" s="43"/>
      <c r="U164" s="43"/>
    </row>
    <row r="165" spans="2:21">
      <c r="B165" s="34">
        <v>154</v>
      </c>
      <c r="C165" s="34" t="s">
        <v>690</v>
      </c>
      <c r="D165" s="214">
        <v>89</v>
      </c>
      <c r="E165" s="211">
        <v>80</v>
      </c>
      <c r="F165" s="208"/>
      <c r="G165" s="208">
        <f>VLOOKUP($C165,'3'!$B$6:$D$230,2,FALSE)</f>
        <v>89</v>
      </c>
      <c r="H165" s="208">
        <f>VLOOKUP($C165,'3'!$B$6:$D$231,3,FALSE)</f>
        <v>80</v>
      </c>
      <c r="I165" s="208">
        <f t="shared" si="8"/>
        <v>0</v>
      </c>
      <c r="K165" s="34" t="s">
        <v>83</v>
      </c>
      <c r="L165" s="138" t="s">
        <v>416</v>
      </c>
      <c r="M165" s="203">
        <v>110</v>
      </c>
      <c r="N165" s="139">
        <f t="shared" si="9"/>
        <v>155</v>
      </c>
      <c r="O165" s="199" t="str">
        <f t="shared" si="10"/>
        <v>Norway</v>
      </c>
      <c r="P165" s="199" t="str">
        <f t="shared" si="11"/>
        <v>Norway</v>
      </c>
      <c r="Q165" s="200"/>
      <c r="R165" s="43"/>
      <c r="S165" s="43"/>
      <c r="T165" s="43"/>
      <c r="U165" s="43"/>
    </row>
    <row r="166" spans="2:21">
      <c r="B166" s="34">
        <v>155</v>
      </c>
      <c r="C166" s="34" t="s">
        <v>691</v>
      </c>
      <c r="D166" s="214">
        <v>119</v>
      </c>
      <c r="E166" s="211">
        <v>110</v>
      </c>
      <c r="F166" s="208"/>
      <c r="G166" s="208">
        <f>VLOOKUP($C166,'3'!$B$6:$D$230,2,FALSE)</f>
        <v>119</v>
      </c>
      <c r="H166" s="208">
        <f>VLOOKUP($C166,'3'!$B$6:$D$231,3,FALSE)</f>
        <v>110</v>
      </c>
      <c r="I166" s="208">
        <f t="shared" si="8"/>
        <v>0</v>
      </c>
      <c r="K166" s="34" t="s">
        <v>84</v>
      </c>
      <c r="L166" s="138" t="s">
        <v>472</v>
      </c>
      <c r="M166" s="203">
        <v>71.882249999999999</v>
      </c>
      <c r="N166" s="139">
        <f t="shared" si="9"/>
        <v>211</v>
      </c>
      <c r="O166" s="199" t="str">
        <f t="shared" si="10"/>
        <v>Uganda</v>
      </c>
      <c r="P166" s="199" t="str">
        <f t="shared" si="11"/>
        <v>Uganda</v>
      </c>
      <c r="Q166" s="200"/>
      <c r="R166" s="43"/>
      <c r="S166" s="43"/>
      <c r="T166" s="43"/>
      <c r="U166" s="43"/>
    </row>
    <row r="167" spans="2:21">
      <c r="B167" s="34">
        <v>156</v>
      </c>
      <c r="C167" s="34" t="s">
        <v>84</v>
      </c>
      <c r="D167" s="214">
        <v>90</v>
      </c>
      <c r="E167" s="211">
        <v>83</v>
      </c>
      <c r="F167" s="208"/>
      <c r="G167" s="208">
        <f>VLOOKUP($C167,'3'!$B$6:$D$230,2,FALSE)</f>
        <v>90</v>
      </c>
      <c r="H167" s="208">
        <f>VLOOKUP($C167,'3'!$B$6:$D$231,3,FALSE)</f>
        <v>83</v>
      </c>
      <c r="I167" s="208">
        <f t="shared" si="8"/>
        <v>0</v>
      </c>
      <c r="K167" s="34" t="s">
        <v>149</v>
      </c>
      <c r="L167" s="138" t="s">
        <v>473</v>
      </c>
      <c r="M167" s="203">
        <v>80.25</v>
      </c>
      <c r="N167" s="139">
        <f t="shared" si="9"/>
        <v>212</v>
      </c>
      <c r="O167" s="199" t="str">
        <f t="shared" si="10"/>
        <v>Ukraine</v>
      </c>
      <c r="P167" s="199" t="str">
        <f t="shared" si="11"/>
        <v>Ukraine</v>
      </c>
      <c r="Q167" s="200"/>
      <c r="R167" s="43"/>
      <c r="S167" s="43"/>
      <c r="T167" s="43"/>
      <c r="U167" s="43"/>
    </row>
    <row r="168" spans="2:21">
      <c r="B168" s="34">
        <v>157</v>
      </c>
      <c r="C168" s="34" t="s">
        <v>85</v>
      </c>
      <c r="D168" s="214">
        <v>48</v>
      </c>
      <c r="E168" s="211">
        <v>48</v>
      </c>
      <c r="F168" s="208"/>
      <c r="G168" s="208">
        <f>VLOOKUP($C168,'3'!$B$6:$D$230,2,FALSE)</f>
        <v>48</v>
      </c>
      <c r="H168" s="208">
        <f>VLOOKUP($C168,'3'!$B$6:$D$231,3,FALSE)</f>
        <v>48</v>
      </c>
      <c r="I168" s="208">
        <f t="shared" si="8"/>
        <v>0</v>
      </c>
      <c r="K168" s="34" t="s">
        <v>85</v>
      </c>
      <c r="L168" s="138" t="s">
        <v>478</v>
      </c>
      <c r="M168" s="203">
        <v>70.5</v>
      </c>
      <c r="N168" s="139">
        <f t="shared" si="9"/>
        <v>217</v>
      </c>
      <c r="O168" s="199" t="str">
        <f t="shared" si="10"/>
        <v>Uzbekistan</v>
      </c>
      <c r="P168" s="199" t="str">
        <f t="shared" si="11"/>
        <v>Uzbekistan</v>
      </c>
      <c r="Q168" s="200"/>
      <c r="R168" s="43"/>
      <c r="S168" s="43"/>
      <c r="T168" s="43"/>
      <c r="U168" s="43"/>
    </row>
    <row r="169" spans="2:21">
      <c r="B169" s="34">
        <v>158</v>
      </c>
      <c r="C169" s="34" t="s">
        <v>86</v>
      </c>
      <c r="D169" s="214">
        <v>91</v>
      </c>
      <c r="E169" s="211">
        <v>77</v>
      </c>
      <c r="F169" s="208"/>
      <c r="G169" s="208">
        <f>VLOOKUP($C169,'3'!$B$6:$D$230,2,FALSE)</f>
        <v>91</v>
      </c>
      <c r="H169" s="208">
        <f>VLOOKUP($C169,'3'!$B$6:$D$231,3,FALSE)</f>
        <v>77</v>
      </c>
      <c r="I169" s="208">
        <f t="shared" si="8"/>
        <v>0</v>
      </c>
      <c r="K169" s="34" t="s">
        <v>86</v>
      </c>
      <c r="L169" s="138" t="s">
        <v>417</v>
      </c>
      <c r="M169" s="203">
        <v>82.5</v>
      </c>
      <c r="N169" s="139">
        <f t="shared" si="9"/>
        <v>156</v>
      </c>
      <c r="O169" s="199" t="str">
        <f t="shared" si="10"/>
        <v>Oman</v>
      </c>
      <c r="P169" s="199" t="str">
        <f t="shared" si="11"/>
        <v>Oman</v>
      </c>
      <c r="Q169" s="200"/>
      <c r="R169" s="43"/>
      <c r="S169" s="43"/>
      <c r="T169" s="43"/>
      <c r="U169" s="43"/>
    </row>
    <row r="170" spans="2:21">
      <c r="B170" s="34">
        <v>159</v>
      </c>
      <c r="C170" s="34" t="s">
        <v>87</v>
      </c>
      <c r="D170" s="214">
        <v>90</v>
      </c>
      <c r="E170" s="211">
        <v>90</v>
      </c>
      <c r="F170" s="208"/>
      <c r="G170" s="208">
        <f>VLOOKUP($C170,'3'!$B$6:$D$230,2,FALSE)</f>
        <v>90</v>
      </c>
      <c r="H170" s="208">
        <f>VLOOKUP($C170,'3'!$B$6:$D$231,3,FALSE)</f>
        <v>90</v>
      </c>
      <c r="I170" s="208">
        <f t="shared" si="8"/>
        <v>0</v>
      </c>
      <c r="K170" s="34" t="s">
        <v>87</v>
      </c>
      <c r="L170" s="138" t="s">
        <v>276</v>
      </c>
      <c r="M170" s="203">
        <v>98.25</v>
      </c>
      <c r="N170" s="139">
        <f t="shared" si="9"/>
        <v>14</v>
      </c>
      <c r="O170" s="199" t="str">
        <f t="shared" si="10"/>
        <v>Austria</v>
      </c>
      <c r="P170" s="199" t="str">
        <f t="shared" si="11"/>
        <v>Austria</v>
      </c>
      <c r="Q170" s="200"/>
      <c r="R170" s="43"/>
      <c r="S170" s="43"/>
      <c r="T170" s="43"/>
      <c r="U170" s="43"/>
    </row>
    <row r="171" spans="2:21">
      <c r="B171" s="34">
        <v>160</v>
      </c>
      <c r="C171" s="34" t="s">
        <v>695</v>
      </c>
      <c r="D171" s="214">
        <v>91</v>
      </c>
      <c r="E171" s="211">
        <v>98</v>
      </c>
      <c r="F171" s="208"/>
      <c r="G171" s="208">
        <f>VLOOKUP($C171,'3'!$B$6:$D$230,2,FALSE)</f>
        <v>91</v>
      </c>
      <c r="H171" s="208">
        <f>VLOOKUP($C171,'3'!$B$6:$D$231,3,FALSE)</f>
        <v>98</v>
      </c>
      <c r="I171" s="208">
        <f t="shared" si="8"/>
        <v>0</v>
      </c>
      <c r="K171" s="34" t="s">
        <v>88</v>
      </c>
      <c r="L171" s="138" t="s">
        <v>418</v>
      </c>
      <c r="M171" s="203">
        <v>47.921500000000002</v>
      </c>
      <c r="N171" s="139">
        <f t="shared" si="9"/>
        <v>157</v>
      </c>
      <c r="O171" s="199" t="str">
        <f t="shared" si="10"/>
        <v>Pakistan</v>
      </c>
      <c r="P171" s="199" t="str">
        <f t="shared" si="11"/>
        <v>Pakistan</v>
      </c>
      <c r="Q171" s="200"/>
      <c r="R171" s="43"/>
      <c r="S171" s="43"/>
      <c r="T171" s="43"/>
      <c r="U171" s="43"/>
    </row>
    <row r="172" spans="2:21">
      <c r="B172" s="34">
        <v>161</v>
      </c>
      <c r="C172" s="34" t="s">
        <v>89</v>
      </c>
      <c r="D172" s="214">
        <v>71</v>
      </c>
      <c r="E172" s="211">
        <v>68</v>
      </c>
      <c r="F172" s="208"/>
      <c r="G172" s="208">
        <f>VLOOKUP($C172,'3'!$B$6:$D$230,2,FALSE)</f>
        <v>71</v>
      </c>
      <c r="H172" s="208">
        <f>VLOOKUP($C172,'3'!$B$6:$D$231,3,FALSE)</f>
        <v>68</v>
      </c>
      <c r="I172" s="208">
        <f t="shared" si="8"/>
        <v>0</v>
      </c>
      <c r="K172" s="34" t="s">
        <v>89</v>
      </c>
      <c r="L172" s="138" t="s">
        <v>419</v>
      </c>
      <c r="M172" s="203">
        <v>77.25</v>
      </c>
      <c r="N172" s="139">
        <f t="shared" si="9"/>
        <v>158</v>
      </c>
      <c r="O172" s="199" t="str">
        <f t="shared" si="10"/>
        <v>Palau</v>
      </c>
      <c r="P172" s="199" t="str">
        <f t="shared" si="11"/>
        <v>Palau</v>
      </c>
      <c r="Q172" s="200"/>
      <c r="R172" s="43"/>
      <c r="S172" s="43"/>
      <c r="T172" s="43"/>
      <c r="U172" s="43"/>
    </row>
    <row r="173" spans="2:21">
      <c r="B173" s="34">
        <v>162</v>
      </c>
      <c r="C173" s="34" t="s">
        <v>90</v>
      </c>
      <c r="D173" s="214">
        <v>86</v>
      </c>
      <c r="E173" s="211">
        <v>94</v>
      </c>
      <c r="F173" s="208"/>
      <c r="G173" s="208">
        <f>VLOOKUP($C173,'3'!$B$6:$D$230,2,FALSE)</f>
        <v>86</v>
      </c>
      <c r="H173" s="208">
        <f>VLOOKUP($C173,'3'!$B$6:$D$231,3,FALSE)</f>
        <v>94</v>
      </c>
      <c r="I173" s="208">
        <f t="shared" si="8"/>
        <v>0</v>
      </c>
      <c r="K173" s="34" t="s">
        <v>90</v>
      </c>
      <c r="L173" s="138" t="s">
        <v>420</v>
      </c>
      <c r="M173" s="203">
        <v>89.743899999999996</v>
      </c>
      <c r="N173" s="139">
        <f t="shared" si="9"/>
        <v>159</v>
      </c>
      <c r="O173" s="199" t="str">
        <f t="shared" si="10"/>
        <v>Panama</v>
      </c>
      <c r="P173" s="199" t="str">
        <f t="shared" si="11"/>
        <v>Panama</v>
      </c>
      <c r="Q173" s="200"/>
      <c r="R173" s="43"/>
      <c r="S173" s="43"/>
      <c r="T173" s="43"/>
      <c r="U173" s="43"/>
    </row>
    <row r="174" spans="2:21">
      <c r="B174" s="34">
        <v>163</v>
      </c>
      <c r="C174" s="34" t="s">
        <v>569</v>
      </c>
      <c r="D174" s="214">
        <v>99</v>
      </c>
      <c r="E174" s="211">
        <v>99</v>
      </c>
      <c r="F174" s="208"/>
      <c r="G174" s="208">
        <f>VLOOKUP($C174,'3'!$B$6:$D$230,2,FALSE)</f>
        <v>99</v>
      </c>
      <c r="H174" s="208">
        <f>VLOOKUP($C174,'3'!$B$6:$D$231,3,FALSE)</f>
        <v>99</v>
      </c>
      <c r="I174" s="208">
        <f t="shared" si="8"/>
        <v>0</v>
      </c>
      <c r="K174" s="34" t="s">
        <v>151</v>
      </c>
      <c r="L174" s="138" t="s">
        <v>421</v>
      </c>
      <c r="M174" s="203">
        <v>98.25</v>
      </c>
      <c r="N174" s="139">
        <f t="shared" si="9"/>
        <v>160</v>
      </c>
      <c r="O174" s="199" t="str">
        <f t="shared" si="10"/>
        <v>Papua New Guinea</v>
      </c>
      <c r="P174" s="199" t="str">
        <f t="shared" si="11"/>
        <v>Papua New Guinea</v>
      </c>
      <c r="Q174" s="200"/>
      <c r="R174" s="43"/>
      <c r="S174" s="43"/>
      <c r="T174" s="43"/>
      <c r="U174" s="43"/>
    </row>
    <row r="175" spans="2:21">
      <c r="B175" s="34">
        <v>164</v>
      </c>
      <c r="C175" s="34" t="s">
        <v>696</v>
      </c>
      <c r="D175" s="214">
        <v>63</v>
      </c>
      <c r="E175" s="211">
        <v>71</v>
      </c>
      <c r="F175" s="208"/>
      <c r="G175" s="208">
        <f>VLOOKUP($C175,'3'!$B$6:$D$230,2,FALSE)</f>
        <v>63</v>
      </c>
      <c r="H175" s="208">
        <f>VLOOKUP($C175,'3'!$B$6:$D$231,3,FALSE)</f>
        <v>71</v>
      </c>
      <c r="I175" s="208">
        <f t="shared" si="8"/>
        <v>0</v>
      </c>
      <c r="K175" s="34" t="s">
        <v>148</v>
      </c>
      <c r="L175" s="138" t="s">
        <v>422</v>
      </c>
      <c r="M175" s="203">
        <v>67.5</v>
      </c>
      <c r="N175" s="139">
        <f t="shared" si="9"/>
        <v>161</v>
      </c>
      <c r="O175" s="199" t="str">
        <f t="shared" si="10"/>
        <v>Paraguay</v>
      </c>
      <c r="P175" s="199" t="str">
        <f t="shared" si="11"/>
        <v>Paraguay</v>
      </c>
      <c r="Q175" s="200"/>
      <c r="R175" s="43"/>
      <c r="S175" s="43"/>
      <c r="T175" s="43"/>
      <c r="U175" s="43"/>
    </row>
    <row r="176" spans="2:21">
      <c r="B176" s="34">
        <v>165</v>
      </c>
      <c r="C176" s="34" t="s">
        <v>148</v>
      </c>
      <c r="D176" s="214">
        <v>71</v>
      </c>
      <c r="E176" s="211">
        <v>71</v>
      </c>
      <c r="F176" s="208"/>
      <c r="G176" s="208">
        <f>VLOOKUP($C176,'3'!$B$6:$D$230,2,FALSE)</f>
        <v>71</v>
      </c>
      <c r="H176" s="208">
        <f>VLOOKUP($C176,'3'!$B$6:$D$231,3,FALSE)</f>
        <v>71</v>
      </c>
      <c r="I176" s="208">
        <f t="shared" si="8"/>
        <v>0</v>
      </c>
      <c r="K176" s="34" t="s">
        <v>91</v>
      </c>
      <c r="L176" s="138" t="s">
        <v>423</v>
      </c>
      <c r="M176" s="203">
        <v>93.75</v>
      </c>
      <c r="N176" s="139">
        <f t="shared" si="9"/>
        <v>162</v>
      </c>
      <c r="O176" s="199" t="str">
        <f t="shared" si="10"/>
        <v>Peru</v>
      </c>
      <c r="P176" s="199" t="str">
        <f t="shared" si="11"/>
        <v>Peru</v>
      </c>
      <c r="Q176" s="200"/>
      <c r="R176" s="43"/>
      <c r="S176" s="43"/>
      <c r="T176" s="43"/>
      <c r="U176" s="43"/>
    </row>
    <row r="177" spans="2:21">
      <c r="B177" s="34">
        <v>166</v>
      </c>
      <c r="C177" s="34" t="s">
        <v>91</v>
      </c>
      <c r="D177" s="214">
        <v>96</v>
      </c>
      <c r="E177" s="211">
        <v>79</v>
      </c>
      <c r="F177" s="208"/>
      <c r="G177" s="208">
        <f>VLOOKUP($C177,'3'!$B$6:$D$230,2,FALSE)</f>
        <v>96</v>
      </c>
      <c r="H177" s="208">
        <f>VLOOKUP($C177,'3'!$B$6:$D$231,3,FALSE)</f>
        <v>79</v>
      </c>
      <c r="I177" s="208">
        <f t="shared" si="8"/>
        <v>0</v>
      </c>
      <c r="K177" s="34" t="s">
        <v>92</v>
      </c>
      <c r="L177" s="138" t="s">
        <v>425</v>
      </c>
      <c r="M177" s="203">
        <v>71.25</v>
      </c>
      <c r="N177" s="139">
        <f t="shared" si="9"/>
        <v>164</v>
      </c>
      <c r="O177" s="199" t="str">
        <f t="shared" si="10"/>
        <v>Poland</v>
      </c>
      <c r="P177" s="199" t="str">
        <f t="shared" si="11"/>
        <v>Poland</v>
      </c>
      <c r="Q177" s="200"/>
      <c r="R177" s="43"/>
      <c r="S177" s="43"/>
      <c r="T177" s="43"/>
      <c r="U177" s="43"/>
    </row>
    <row r="178" spans="2:21">
      <c r="B178" s="34">
        <v>167</v>
      </c>
      <c r="C178" s="34" t="s">
        <v>92</v>
      </c>
      <c r="D178" s="214">
        <v>107</v>
      </c>
      <c r="E178" s="211">
        <v>110</v>
      </c>
      <c r="F178" s="208"/>
      <c r="G178" s="208">
        <f>VLOOKUP($C178,'3'!$B$6:$D$230,2,FALSE)</f>
        <v>107</v>
      </c>
      <c r="H178" s="208">
        <f>VLOOKUP($C178,'3'!$B$6:$D$231,3,FALSE)</f>
        <v>110</v>
      </c>
      <c r="I178" s="208">
        <f t="shared" si="8"/>
        <v>0</v>
      </c>
      <c r="K178" s="34" t="s">
        <v>93</v>
      </c>
      <c r="L178" s="138" t="s">
        <v>426</v>
      </c>
      <c r="M178" s="203">
        <v>71.25</v>
      </c>
      <c r="N178" s="139">
        <f t="shared" si="9"/>
        <v>165</v>
      </c>
      <c r="O178" s="199" t="str">
        <f t="shared" si="10"/>
        <v>Portugal</v>
      </c>
      <c r="P178" s="199" t="str">
        <f t="shared" si="11"/>
        <v>Portugal</v>
      </c>
      <c r="Q178" s="200"/>
      <c r="R178" s="43"/>
      <c r="S178" s="43"/>
      <c r="T178" s="43"/>
      <c r="U178" s="43"/>
    </row>
    <row r="179" spans="2:21">
      <c r="B179" s="34">
        <v>168</v>
      </c>
      <c r="C179" s="34" t="s">
        <v>697</v>
      </c>
      <c r="D179" s="214">
        <v>99</v>
      </c>
      <c r="E179" s="211">
        <v>94</v>
      </c>
      <c r="F179" s="208"/>
      <c r="G179" s="208">
        <f>VLOOKUP($C179,'3'!$B$6:$D$230,2,FALSE)</f>
        <v>99</v>
      </c>
      <c r="H179" s="208">
        <f>VLOOKUP($C179,'3'!$B$6:$D$231,3,FALSE)</f>
        <v>94</v>
      </c>
      <c r="I179" s="208">
        <f t="shared" si="8"/>
        <v>0</v>
      </c>
      <c r="K179" s="34" t="s">
        <v>94</v>
      </c>
      <c r="L179" s="138" t="s">
        <v>427</v>
      </c>
      <c r="M179" s="203">
        <v>78.75</v>
      </c>
      <c r="N179" s="139">
        <f t="shared" si="9"/>
        <v>166</v>
      </c>
      <c r="O179" s="199" t="str">
        <f t="shared" si="10"/>
        <v>Puerto Rico</v>
      </c>
      <c r="P179" s="199" t="str">
        <f t="shared" si="11"/>
        <v>Puerto Rico</v>
      </c>
      <c r="Q179" s="200"/>
      <c r="R179" s="43"/>
      <c r="S179" s="43"/>
      <c r="T179" s="43"/>
      <c r="U179" s="43"/>
    </row>
    <row r="180" spans="2:21">
      <c r="B180" s="34">
        <v>169</v>
      </c>
      <c r="C180" s="34" t="s">
        <v>698</v>
      </c>
      <c r="D180" s="214">
        <v>53</v>
      </c>
      <c r="E180" s="211">
        <v>66</v>
      </c>
      <c r="F180" s="208"/>
      <c r="G180" s="208">
        <f>VLOOKUP($C180,'3'!$B$6:$D$230,2,FALSE)</f>
        <v>53</v>
      </c>
      <c r="H180" s="208">
        <f>VLOOKUP($C180,'3'!$B$6:$D$231,3,FALSE)</f>
        <v>66</v>
      </c>
      <c r="I180" s="208">
        <f t="shared" si="8"/>
        <v>0</v>
      </c>
      <c r="K180" s="34" t="s">
        <v>95</v>
      </c>
      <c r="L180" s="138" t="s">
        <v>428</v>
      </c>
      <c r="M180" s="203">
        <v>110</v>
      </c>
      <c r="N180" s="139">
        <f t="shared" si="9"/>
        <v>167</v>
      </c>
      <c r="O180" s="199" t="str">
        <f t="shared" si="10"/>
        <v>Qatar</v>
      </c>
      <c r="P180" s="199" t="str">
        <f t="shared" si="11"/>
        <v>Qatar</v>
      </c>
      <c r="Q180" s="200"/>
      <c r="R180" s="43"/>
      <c r="S180" s="43"/>
      <c r="T180" s="43"/>
      <c r="U180" s="43"/>
    </row>
    <row r="181" spans="2:21">
      <c r="B181" s="34">
        <v>170</v>
      </c>
      <c r="C181" s="34" t="s">
        <v>699</v>
      </c>
      <c r="D181" s="214">
        <v>89</v>
      </c>
      <c r="E181" s="211">
        <v>86</v>
      </c>
      <c r="F181" s="208"/>
      <c r="G181" s="208">
        <f>VLOOKUP($C181,'3'!$B$6:$D$230,2,FALSE)</f>
        <v>89</v>
      </c>
      <c r="H181" s="208">
        <f>VLOOKUP($C181,'3'!$B$6:$D$231,3,FALSE)</f>
        <v>86</v>
      </c>
      <c r="I181" s="208">
        <f t="shared" si="8"/>
        <v>0</v>
      </c>
      <c r="K181" s="34" t="s">
        <v>96</v>
      </c>
      <c r="L181" s="138" t="s">
        <v>429</v>
      </c>
      <c r="M181" s="203">
        <v>93.75</v>
      </c>
      <c r="N181" s="139">
        <f t="shared" si="9"/>
        <v>168</v>
      </c>
      <c r="O181" s="199" t="str">
        <f t="shared" si="10"/>
        <v>Reunion</v>
      </c>
      <c r="P181" s="199" t="str">
        <f t="shared" si="11"/>
        <v>Reunion</v>
      </c>
      <c r="Q181" s="200"/>
      <c r="R181" s="43"/>
      <c r="S181" s="43"/>
      <c r="T181" s="43"/>
      <c r="U181" s="43"/>
    </row>
    <row r="182" spans="2:21">
      <c r="B182" s="34">
        <v>171</v>
      </c>
      <c r="C182" s="34" t="s">
        <v>96</v>
      </c>
      <c r="D182" s="214">
        <v>81</v>
      </c>
      <c r="E182" s="211">
        <v>81</v>
      </c>
      <c r="F182" s="208"/>
      <c r="G182" s="208">
        <f>VLOOKUP($C182,'3'!$B$6:$D$230,2,FALSE)</f>
        <v>81</v>
      </c>
      <c r="H182" s="208">
        <f>VLOOKUP($C182,'3'!$B$6:$D$231,3,FALSE)</f>
        <v>81</v>
      </c>
      <c r="I182" s="208">
        <f t="shared" si="8"/>
        <v>0</v>
      </c>
      <c r="K182" s="34" t="s">
        <v>97</v>
      </c>
      <c r="L182" s="138" t="s">
        <v>430</v>
      </c>
      <c r="M182" s="203">
        <v>66</v>
      </c>
      <c r="N182" s="139">
        <f t="shared" si="9"/>
        <v>169</v>
      </c>
      <c r="O182" s="199" t="str">
        <f t="shared" si="10"/>
        <v>Romania</v>
      </c>
      <c r="P182" s="199" t="str">
        <f t="shared" si="11"/>
        <v>Romania</v>
      </c>
      <c r="Q182" s="200"/>
      <c r="R182" s="43"/>
      <c r="S182" s="43"/>
      <c r="T182" s="43"/>
      <c r="U182" s="43"/>
    </row>
    <row r="183" spans="2:21">
      <c r="B183" s="34">
        <v>172</v>
      </c>
      <c r="C183" s="34" t="s">
        <v>700</v>
      </c>
      <c r="D183" s="214">
        <v>105</v>
      </c>
      <c r="E183" s="211">
        <v>92</v>
      </c>
      <c r="F183" s="208"/>
      <c r="G183" s="208">
        <f>VLOOKUP($C183,'3'!$B$6:$D$230,2,FALSE)</f>
        <v>105</v>
      </c>
      <c r="H183" s="208">
        <f>VLOOKUP($C183,'3'!$B$6:$D$231,3,FALSE)</f>
        <v>92</v>
      </c>
      <c r="I183" s="208">
        <f t="shared" si="8"/>
        <v>0</v>
      </c>
      <c r="K183" s="34" t="s">
        <v>98</v>
      </c>
      <c r="L183" s="138" t="s">
        <v>431</v>
      </c>
      <c r="M183" s="203">
        <v>86.25</v>
      </c>
      <c r="N183" s="139">
        <f t="shared" si="9"/>
        <v>170</v>
      </c>
      <c r="O183" s="199" t="str">
        <f t="shared" si="10"/>
        <v>Russian Federation</v>
      </c>
      <c r="P183" s="199" t="str">
        <f t="shared" si="11"/>
        <v>Russian Federation</v>
      </c>
      <c r="Q183" s="200"/>
      <c r="R183" s="43"/>
      <c r="S183" s="43"/>
      <c r="T183" s="43"/>
      <c r="U183" s="43"/>
    </row>
    <row r="184" spans="2:21">
      <c r="B184" s="34">
        <v>173</v>
      </c>
      <c r="C184" s="34" t="s">
        <v>98</v>
      </c>
      <c r="D184" s="214">
        <v>105</v>
      </c>
      <c r="E184" s="211">
        <v>110</v>
      </c>
      <c r="F184" s="208"/>
      <c r="G184" s="208">
        <f>VLOOKUP($C184,'3'!$B$6:$D$230,2,FALSE)</f>
        <v>105</v>
      </c>
      <c r="H184" s="208">
        <f>VLOOKUP($C184,'3'!$B$6:$D$231,3,FALSE)</f>
        <v>110</v>
      </c>
      <c r="I184" s="208">
        <f t="shared" si="8"/>
        <v>0</v>
      </c>
      <c r="K184" s="34" t="s">
        <v>99</v>
      </c>
      <c r="L184" s="138" t="s">
        <v>432</v>
      </c>
      <c r="M184" s="203">
        <v>80.595250000000007</v>
      </c>
      <c r="N184" s="139">
        <f t="shared" si="9"/>
        <v>171</v>
      </c>
      <c r="O184" s="199" t="str">
        <f t="shared" si="10"/>
        <v>Rwanda</v>
      </c>
      <c r="P184" s="199" t="str">
        <f t="shared" si="11"/>
        <v>Rwanda</v>
      </c>
      <c r="Q184" s="200"/>
      <c r="R184" s="43"/>
      <c r="S184" s="43"/>
      <c r="T184" s="43"/>
      <c r="U184" s="43"/>
    </row>
    <row r="185" spans="2:21">
      <c r="B185" s="34">
        <v>174</v>
      </c>
      <c r="C185" s="34" t="s">
        <v>701</v>
      </c>
      <c r="D185" s="214">
        <v>90</v>
      </c>
      <c r="E185" s="211">
        <v>83</v>
      </c>
      <c r="F185" s="208"/>
      <c r="G185" s="208">
        <f>VLOOKUP($C185,'3'!$B$6:$D$230,2,FALSE)</f>
        <v>90</v>
      </c>
      <c r="H185" s="208">
        <f>VLOOKUP($C185,'3'!$B$6:$D$231,3,FALSE)</f>
        <v>83</v>
      </c>
      <c r="I185" s="208">
        <f t="shared" si="8"/>
        <v>0</v>
      </c>
      <c r="K185" s="34" t="s">
        <v>100</v>
      </c>
      <c r="L185" s="138" t="s">
        <v>435</v>
      </c>
      <c r="M185" s="203">
        <v>91.5</v>
      </c>
      <c r="N185" s="139">
        <f t="shared" si="9"/>
        <v>172</v>
      </c>
      <c r="O185" s="199" t="str">
        <f t="shared" si="10"/>
        <v>Saint Kitts And Nevis</v>
      </c>
      <c r="P185" s="199" t="str">
        <f t="shared" si="11"/>
        <v>Saint Kitts And Nevis</v>
      </c>
      <c r="Q185" s="200"/>
      <c r="R185" s="43"/>
      <c r="S185" s="43"/>
      <c r="T185" s="43"/>
      <c r="U185" s="43"/>
    </row>
    <row r="186" spans="2:21">
      <c r="B186" s="34">
        <v>175</v>
      </c>
      <c r="C186" s="34" t="s">
        <v>101</v>
      </c>
      <c r="D186" s="214">
        <v>74</v>
      </c>
      <c r="E186" s="211">
        <v>60</v>
      </c>
      <c r="F186" s="208"/>
      <c r="G186" s="208">
        <f>VLOOKUP($C186,'3'!$B$6:$D$230,2,FALSE)</f>
        <v>74</v>
      </c>
      <c r="H186" s="208">
        <f>VLOOKUP($C186,'3'!$B$6:$D$231,3,FALSE)</f>
        <v>60</v>
      </c>
      <c r="I186" s="208">
        <f t="shared" si="8"/>
        <v>0</v>
      </c>
      <c r="K186" s="34" t="s">
        <v>101</v>
      </c>
      <c r="L186" s="138" t="s">
        <v>436</v>
      </c>
      <c r="M186" s="203">
        <v>110</v>
      </c>
      <c r="N186" s="139">
        <f t="shared" si="9"/>
        <v>173</v>
      </c>
      <c r="O186" s="199" t="str">
        <f t="shared" si="10"/>
        <v>Saint Lucia</v>
      </c>
      <c r="P186" s="199" t="str">
        <f t="shared" si="11"/>
        <v>Saint Lucia</v>
      </c>
      <c r="Q186" s="200"/>
      <c r="R186" s="43"/>
      <c r="S186" s="43"/>
      <c r="T186" s="43"/>
      <c r="U186" s="43"/>
    </row>
    <row r="187" spans="2:21">
      <c r="B187" s="34">
        <v>176</v>
      </c>
      <c r="C187" s="34" t="s">
        <v>102</v>
      </c>
      <c r="D187" s="214">
        <v>85</v>
      </c>
      <c r="E187" s="211">
        <v>87</v>
      </c>
      <c r="F187" s="208"/>
      <c r="G187" s="208">
        <f>VLOOKUP($C187,'3'!$B$6:$D$230,2,FALSE)</f>
        <v>85</v>
      </c>
      <c r="H187" s="208">
        <f>VLOOKUP($C187,'3'!$B$6:$D$231,3,FALSE)</f>
        <v>87</v>
      </c>
      <c r="I187" s="208">
        <f t="shared" si="8"/>
        <v>0</v>
      </c>
      <c r="K187" s="34" t="s">
        <v>102</v>
      </c>
      <c r="L187" s="140" t="s">
        <v>437</v>
      </c>
      <c r="M187" s="203">
        <v>82.5</v>
      </c>
      <c r="N187" s="139">
        <f t="shared" si="9"/>
        <v>174</v>
      </c>
      <c r="O187" s="199" t="str">
        <f t="shared" si="10"/>
        <v>Saint Vincent And The Grenadines</v>
      </c>
      <c r="P187" s="199" t="str">
        <f t="shared" si="11"/>
        <v>Saint Vincent And The Grenadines</v>
      </c>
      <c r="Q187" s="200"/>
      <c r="R187" s="43"/>
      <c r="S187" s="43"/>
      <c r="T187" s="43"/>
      <c r="U187" s="43"/>
    </row>
    <row r="188" spans="2:21">
      <c r="B188" s="34">
        <v>177</v>
      </c>
      <c r="C188" s="34" t="s">
        <v>703</v>
      </c>
      <c r="D188" s="214">
        <v>76</v>
      </c>
      <c r="E188" s="211">
        <v>76</v>
      </c>
      <c r="F188" s="208"/>
      <c r="G188" s="208">
        <f>VLOOKUP($C188,'3'!$B$6:$D$230,2,FALSE)</f>
        <v>76</v>
      </c>
      <c r="H188" s="208">
        <f>VLOOKUP($C188,'3'!$B$6:$D$231,3,FALSE)</f>
        <v>76</v>
      </c>
      <c r="I188" s="208">
        <f t="shared" si="8"/>
        <v>0</v>
      </c>
      <c r="K188" s="34" t="s">
        <v>103</v>
      </c>
      <c r="L188" s="138" t="s">
        <v>448</v>
      </c>
      <c r="M188" s="203">
        <v>105</v>
      </c>
      <c r="N188" s="139">
        <f t="shared" si="9"/>
        <v>187</v>
      </c>
      <c r="O188" s="199" t="str">
        <f t="shared" si="10"/>
        <v>Solomon Islands</v>
      </c>
      <c r="P188" s="199" t="str">
        <f t="shared" si="11"/>
        <v>Solomon Islands</v>
      </c>
      <c r="Q188" s="200"/>
      <c r="R188" s="43"/>
      <c r="S188" s="43"/>
      <c r="T188" s="43"/>
      <c r="U188" s="43"/>
    </row>
    <row r="189" spans="2:21">
      <c r="B189" s="34">
        <v>178</v>
      </c>
      <c r="C189" s="34" t="s">
        <v>704</v>
      </c>
      <c r="D189" s="214">
        <v>108</v>
      </c>
      <c r="E189" s="211">
        <v>98</v>
      </c>
      <c r="F189" s="208"/>
      <c r="G189" s="208">
        <f>VLOOKUP($C189,'3'!$B$6:$D$230,2,FALSE)</f>
        <v>108</v>
      </c>
      <c r="H189" s="208">
        <f>VLOOKUP($C189,'3'!$B$6:$D$231,3,FALSE)</f>
        <v>98</v>
      </c>
      <c r="I189" s="208">
        <f t="shared" si="8"/>
        <v>0</v>
      </c>
      <c r="K189" s="34" t="s">
        <v>104</v>
      </c>
      <c r="L189" s="138" t="s">
        <v>433</v>
      </c>
      <c r="M189" s="203">
        <v>60</v>
      </c>
      <c r="N189" s="139">
        <f t="shared" si="9"/>
        <v>175</v>
      </c>
      <c r="O189" s="199" t="str">
        <f t="shared" si="10"/>
        <v>Samoa</v>
      </c>
      <c r="P189" s="199" t="str">
        <f t="shared" si="11"/>
        <v>Samoa</v>
      </c>
      <c r="Q189" s="200"/>
      <c r="R189" s="43"/>
      <c r="S189" s="43"/>
      <c r="T189" s="43"/>
      <c r="U189" s="43"/>
    </row>
    <row r="190" spans="2:21">
      <c r="B190" s="34">
        <v>179</v>
      </c>
      <c r="C190" s="34" t="s">
        <v>105</v>
      </c>
      <c r="D190" s="214">
        <v>92</v>
      </c>
      <c r="E190" s="211">
        <v>86</v>
      </c>
      <c r="F190" s="208"/>
      <c r="G190" s="208">
        <f>VLOOKUP($C190,'3'!$B$6:$D$230,2,FALSE)</f>
        <v>92</v>
      </c>
      <c r="H190" s="208">
        <f>VLOOKUP($C190,'3'!$B$6:$D$231,3,FALSE)</f>
        <v>86</v>
      </c>
      <c r="I190" s="208">
        <f t="shared" si="8"/>
        <v>0</v>
      </c>
      <c r="K190" s="34" t="s">
        <v>105</v>
      </c>
      <c r="L190" s="138" t="s">
        <v>434</v>
      </c>
      <c r="M190" s="203">
        <v>87</v>
      </c>
      <c r="N190" s="139">
        <f t="shared" si="9"/>
        <v>176</v>
      </c>
      <c r="O190" s="199" t="str">
        <f t="shared" si="10"/>
        <v>San Marino</v>
      </c>
      <c r="P190" s="199" t="str">
        <f t="shared" si="11"/>
        <v>San Marino</v>
      </c>
      <c r="Q190" s="200"/>
      <c r="R190" s="43"/>
      <c r="S190" s="43"/>
      <c r="T190" s="43"/>
      <c r="U190" s="43"/>
    </row>
    <row r="191" spans="2:21">
      <c r="B191" s="34">
        <v>180</v>
      </c>
      <c r="C191" s="34" t="s">
        <v>705</v>
      </c>
      <c r="D191" s="214">
        <v>70</v>
      </c>
      <c r="E191" s="211">
        <v>68</v>
      </c>
      <c r="F191" s="208"/>
      <c r="G191" s="208">
        <f>VLOOKUP($C191,'3'!$B$6:$D$230,2,FALSE)</f>
        <v>70</v>
      </c>
      <c r="H191" s="208">
        <f>VLOOKUP($C191,'3'!$B$6:$D$231,3,FALSE)</f>
        <v>68</v>
      </c>
      <c r="I191" s="208">
        <f t="shared" si="8"/>
        <v>0</v>
      </c>
      <c r="K191" s="34" t="s">
        <v>236</v>
      </c>
      <c r="L191" s="138" t="s">
        <v>438</v>
      </c>
      <c r="M191" s="203">
        <v>76.238749999999996</v>
      </c>
      <c r="N191" s="139">
        <f t="shared" si="9"/>
        <v>177</v>
      </c>
      <c r="O191" s="199" t="str">
        <f t="shared" si="10"/>
        <v>Sao Tome And Principe</v>
      </c>
      <c r="P191" s="199" t="str">
        <f t="shared" si="11"/>
        <v>Sao Tome And Principe</v>
      </c>
      <c r="Q191" s="200"/>
      <c r="R191" s="43"/>
      <c r="S191" s="43"/>
      <c r="T191" s="43"/>
      <c r="U191" s="43"/>
    </row>
    <row r="192" spans="2:21">
      <c r="B192" s="34">
        <v>181</v>
      </c>
      <c r="C192" s="34" t="s">
        <v>571</v>
      </c>
      <c r="D192" s="214">
        <v>105</v>
      </c>
      <c r="E192" s="211">
        <v>95</v>
      </c>
      <c r="F192" s="208"/>
      <c r="G192" s="208">
        <f>VLOOKUP($C192,'3'!$B$6:$D$230,2,FALSE)</f>
        <v>105</v>
      </c>
      <c r="H192" s="208">
        <f>VLOOKUP($C192,'3'!$B$6:$D$231,3,FALSE)</f>
        <v>95</v>
      </c>
      <c r="I192" s="208">
        <f t="shared" si="8"/>
        <v>0</v>
      </c>
      <c r="K192" s="34" t="s">
        <v>106</v>
      </c>
      <c r="L192" s="138" t="s">
        <v>439</v>
      </c>
      <c r="M192" s="203">
        <v>98.25</v>
      </c>
      <c r="N192" s="139">
        <f t="shared" si="9"/>
        <v>178</v>
      </c>
      <c r="O192" s="199" t="str">
        <f t="shared" si="10"/>
        <v>Saudi Arabia</v>
      </c>
      <c r="P192" s="199" t="str">
        <f t="shared" si="11"/>
        <v>Saudi Arabia</v>
      </c>
      <c r="Q192" s="200"/>
      <c r="R192" s="43"/>
      <c r="S192" s="43"/>
      <c r="T192" s="43"/>
      <c r="U192" s="43"/>
    </row>
    <row r="193" spans="2:21">
      <c r="B193" s="34">
        <v>182</v>
      </c>
      <c r="C193" s="34" t="s">
        <v>107</v>
      </c>
      <c r="D193" s="214">
        <v>84</v>
      </c>
      <c r="E193" s="211">
        <v>89</v>
      </c>
      <c r="F193" s="208"/>
      <c r="G193" s="208">
        <f>VLOOKUP($C193,'3'!$B$6:$D$230,2,FALSE)</f>
        <v>84</v>
      </c>
      <c r="H193" s="208">
        <f>VLOOKUP($C193,'3'!$B$6:$D$231,3,FALSE)</f>
        <v>89</v>
      </c>
      <c r="I193" s="208">
        <f t="shared" si="8"/>
        <v>0</v>
      </c>
      <c r="K193" s="34" t="s">
        <v>107</v>
      </c>
      <c r="L193" s="138" t="s">
        <v>441</v>
      </c>
      <c r="M193" s="203">
        <v>86.25</v>
      </c>
      <c r="N193" s="139">
        <f t="shared" si="9"/>
        <v>179</v>
      </c>
      <c r="O193" s="199" t="str">
        <f t="shared" si="10"/>
        <v>Senegal</v>
      </c>
      <c r="P193" s="199" t="str">
        <f t="shared" si="11"/>
        <v>Senegal</v>
      </c>
      <c r="Q193" s="200"/>
      <c r="R193" s="43"/>
      <c r="S193" s="43"/>
      <c r="T193" s="43"/>
      <c r="U193" s="43"/>
    </row>
    <row r="194" spans="2:21">
      <c r="B194" s="34">
        <v>183</v>
      </c>
      <c r="C194" s="34" t="s">
        <v>108</v>
      </c>
      <c r="D194" s="214">
        <v>120</v>
      </c>
      <c r="E194" s="211">
        <v>110</v>
      </c>
      <c r="F194" s="208"/>
      <c r="G194" s="208">
        <f>VLOOKUP($C194,'3'!$B$6:$D$230,2,FALSE)</f>
        <v>120</v>
      </c>
      <c r="H194" s="208">
        <f>VLOOKUP($C194,'3'!$B$6:$D$231,3,FALSE)</f>
        <v>110</v>
      </c>
      <c r="I194" s="208">
        <f t="shared" si="8"/>
        <v>0</v>
      </c>
      <c r="K194" s="34" t="s">
        <v>108</v>
      </c>
      <c r="L194" s="138" t="s">
        <v>442</v>
      </c>
      <c r="M194" s="203">
        <v>67.5</v>
      </c>
      <c r="N194" s="139">
        <f t="shared" si="9"/>
        <v>180</v>
      </c>
      <c r="O194" s="199" t="str">
        <f t="shared" si="10"/>
        <v>Serbia</v>
      </c>
      <c r="P194" s="199" t="str">
        <f t="shared" si="11"/>
        <v>Serbia</v>
      </c>
      <c r="Q194" s="200"/>
      <c r="R194" s="43"/>
      <c r="S194" s="43"/>
      <c r="T194" s="43"/>
      <c r="U194" s="43"/>
    </row>
    <row r="195" spans="2:21">
      <c r="B195" s="34">
        <v>184</v>
      </c>
      <c r="C195" s="34" t="s">
        <v>596</v>
      </c>
      <c r="D195" s="214">
        <v>103</v>
      </c>
      <c r="E195" s="211">
        <v>103</v>
      </c>
      <c r="F195" s="208"/>
      <c r="G195" s="208">
        <f>VLOOKUP($C195,'3'!$B$6:$D$230,2,FALSE)</f>
        <v>103</v>
      </c>
      <c r="H195" s="208">
        <f>VLOOKUP($C195,'3'!$B$6:$D$231,3,FALSE)</f>
        <v>103</v>
      </c>
      <c r="I195" s="208">
        <f t="shared" si="8"/>
        <v>0</v>
      </c>
      <c r="K195" s="34" t="s">
        <v>227</v>
      </c>
      <c r="L195" s="138" t="s">
        <v>443</v>
      </c>
      <c r="M195" s="203">
        <v>94.5</v>
      </c>
      <c r="N195" s="139">
        <f t="shared" si="9"/>
        <v>181</v>
      </c>
      <c r="O195" s="199" t="str">
        <f t="shared" si="10"/>
        <v>Seychelles</v>
      </c>
      <c r="P195" s="199" t="str">
        <f t="shared" si="11"/>
        <v>Seychelles</v>
      </c>
      <c r="Q195" s="200"/>
      <c r="R195" s="43"/>
      <c r="S195" s="43"/>
      <c r="T195" s="43"/>
      <c r="U195" s="43"/>
    </row>
    <row r="196" spans="2:21">
      <c r="B196" s="34">
        <v>185</v>
      </c>
      <c r="C196" s="34" t="s">
        <v>706</v>
      </c>
      <c r="D196" s="214">
        <v>73</v>
      </c>
      <c r="E196" s="211">
        <v>78</v>
      </c>
      <c r="F196" s="208"/>
      <c r="G196" s="208">
        <f>VLOOKUP($C196,'3'!$B$6:$D$230,2,FALSE)</f>
        <v>73</v>
      </c>
      <c r="H196" s="208">
        <f>VLOOKUP($C196,'3'!$B$6:$D$231,3,FALSE)</f>
        <v>78</v>
      </c>
      <c r="I196" s="208">
        <f t="shared" si="8"/>
        <v>0</v>
      </c>
      <c r="K196" s="34" t="s">
        <v>228</v>
      </c>
      <c r="L196" s="138" t="s">
        <v>444</v>
      </c>
      <c r="M196" s="203">
        <v>88.5</v>
      </c>
      <c r="N196" s="139">
        <f t="shared" si="9"/>
        <v>182</v>
      </c>
      <c r="O196" s="199" t="str">
        <f t="shared" si="10"/>
        <v>Sierra Leone</v>
      </c>
      <c r="P196" s="199" t="str">
        <f t="shared" si="11"/>
        <v>Sierra Leone</v>
      </c>
      <c r="Q196" s="200"/>
      <c r="R196" s="43"/>
      <c r="S196" s="43"/>
      <c r="T196" s="43"/>
      <c r="U196" s="43"/>
    </row>
    <row r="197" spans="2:21">
      <c r="B197" s="34">
        <v>186</v>
      </c>
      <c r="C197" s="34" t="s">
        <v>707</v>
      </c>
      <c r="D197" s="214">
        <v>76</v>
      </c>
      <c r="E197" s="211">
        <v>81</v>
      </c>
      <c r="F197" s="208"/>
      <c r="G197" s="208">
        <f>VLOOKUP($C197,'3'!$B$6:$D$230,2,FALSE)</f>
        <v>76</v>
      </c>
      <c r="H197" s="208">
        <f>VLOOKUP($C197,'3'!$B$6:$D$231,3,FALSE)</f>
        <v>81</v>
      </c>
      <c r="I197" s="208">
        <f t="shared" si="8"/>
        <v>0</v>
      </c>
      <c r="K197" s="34" t="s">
        <v>109</v>
      </c>
      <c r="L197" s="138" t="s">
        <v>445</v>
      </c>
      <c r="M197" s="203">
        <v>110</v>
      </c>
      <c r="N197" s="139">
        <f t="shared" si="9"/>
        <v>183</v>
      </c>
      <c r="O197" s="199" t="str">
        <f t="shared" si="10"/>
        <v>Singapore</v>
      </c>
      <c r="P197" s="199" t="str">
        <f t="shared" si="11"/>
        <v>Singapore</v>
      </c>
      <c r="Q197" s="200"/>
      <c r="R197" s="43"/>
      <c r="S197" s="43"/>
      <c r="T197" s="43"/>
      <c r="U197" s="43"/>
    </row>
    <row r="198" spans="2:21">
      <c r="B198" s="34">
        <v>187</v>
      </c>
      <c r="C198" s="34" t="s">
        <v>702</v>
      </c>
      <c r="D198" s="214">
        <v>105</v>
      </c>
      <c r="E198" s="211">
        <v>105</v>
      </c>
      <c r="F198" s="208"/>
      <c r="G198" s="208">
        <f>VLOOKUP($C198,'3'!$B$6:$D$230,2,FALSE)</f>
        <v>105</v>
      </c>
      <c r="H198" s="208">
        <f>VLOOKUP($C198,'3'!$B$6:$D$231,3,FALSE)</f>
        <v>105</v>
      </c>
      <c r="I198" s="208">
        <f t="shared" si="8"/>
        <v>0</v>
      </c>
      <c r="K198" s="34" t="s">
        <v>110</v>
      </c>
      <c r="L198" s="218" t="s">
        <v>440</v>
      </c>
      <c r="M198" s="219">
        <v>102.8134</v>
      </c>
      <c r="N198" s="139">
        <f t="shared" si="9"/>
        <v>184</v>
      </c>
      <c r="O198" s="199" t="str">
        <f t="shared" si="10"/>
        <v>Sint Maarten</v>
      </c>
      <c r="P198" s="199" t="str">
        <f t="shared" si="11"/>
        <v>Sint Maarten</v>
      </c>
      <c r="Q198" s="200"/>
      <c r="R198" s="43"/>
      <c r="S198" s="43"/>
      <c r="T198" s="43"/>
      <c r="U198" s="43"/>
    </row>
    <row r="199" spans="2:21">
      <c r="B199" s="34">
        <v>188</v>
      </c>
      <c r="C199" s="34" t="s">
        <v>709</v>
      </c>
      <c r="D199" s="214">
        <v>25</v>
      </c>
      <c r="E199" s="211">
        <v>25</v>
      </c>
      <c r="F199" s="208"/>
      <c r="G199" s="208">
        <f>VLOOKUP($C199,'3'!$B$6:$D$230,2,FALSE)</f>
        <v>25</v>
      </c>
      <c r="H199" s="208">
        <f>VLOOKUP($C199,'3'!$B$6:$D$231,3,FALSE)</f>
        <v>25</v>
      </c>
      <c r="I199" s="208">
        <f t="shared" si="8"/>
        <v>0</v>
      </c>
      <c r="K199" s="34" t="s">
        <v>152</v>
      </c>
      <c r="L199" s="138" t="s">
        <v>446</v>
      </c>
      <c r="M199" s="203">
        <v>78</v>
      </c>
      <c r="N199" s="139">
        <f t="shared" si="9"/>
        <v>185</v>
      </c>
      <c r="O199" s="199" t="str">
        <f t="shared" si="10"/>
        <v>Slovakia</v>
      </c>
      <c r="P199" s="199" t="str">
        <f t="shared" si="11"/>
        <v>Slovakia</v>
      </c>
      <c r="Q199" s="200"/>
      <c r="R199" s="43"/>
      <c r="S199" s="43"/>
      <c r="T199" s="43"/>
      <c r="U199" s="43"/>
    </row>
    <row r="200" spans="2:21">
      <c r="B200" s="34">
        <v>189</v>
      </c>
      <c r="C200" s="34" t="s">
        <v>725</v>
      </c>
      <c r="D200" s="214">
        <v>54</v>
      </c>
      <c r="E200" s="211">
        <v>56</v>
      </c>
      <c r="F200" s="208"/>
      <c r="G200" s="208">
        <f>VLOOKUP($C200,'3'!$B$6:$D$230,2,FALSE)</f>
        <v>54</v>
      </c>
      <c r="H200" s="208">
        <f>VLOOKUP($C200,'3'!$B$6:$D$231,3,FALSE)</f>
        <v>56</v>
      </c>
      <c r="I200" s="208">
        <f t="shared" si="8"/>
        <v>0</v>
      </c>
      <c r="K200" s="34" t="s">
        <v>111</v>
      </c>
      <c r="L200" s="138" t="s">
        <v>447</v>
      </c>
      <c r="M200" s="203">
        <v>81</v>
      </c>
      <c r="N200" s="139">
        <f t="shared" si="9"/>
        <v>186</v>
      </c>
      <c r="O200" s="199" t="str">
        <f t="shared" si="10"/>
        <v>Slovenia</v>
      </c>
      <c r="P200" s="199" t="str">
        <f t="shared" si="11"/>
        <v>Slovenia</v>
      </c>
      <c r="Q200" s="200"/>
      <c r="R200" s="43"/>
      <c r="S200" s="43"/>
      <c r="T200" s="43"/>
      <c r="U200" s="43"/>
    </row>
    <row r="201" spans="2:21">
      <c r="B201" s="34">
        <v>190</v>
      </c>
      <c r="C201" s="34" t="s">
        <v>726</v>
      </c>
      <c r="D201" s="214">
        <v>120</v>
      </c>
      <c r="E201" s="211">
        <v>72</v>
      </c>
      <c r="F201" s="208"/>
      <c r="G201" s="208">
        <f>VLOOKUP($C201,'3'!$B$6:$D$230,2,FALSE)</f>
        <v>120</v>
      </c>
      <c r="H201" s="208">
        <f>VLOOKUP($C201,'3'!$B$6:$D$231,3,FALSE)</f>
        <v>72</v>
      </c>
      <c r="I201" s="208">
        <f t="shared" si="8"/>
        <v>0</v>
      </c>
      <c r="K201" s="34" t="s">
        <v>112</v>
      </c>
      <c r="L201" s="138" t="s">
        <v>454</v>
      </c>
      <c r="M201" s="203">
        <v>88.5</v>
      </c>
      <c r="N201" s="139">
        <f t="shared" si="9"/>
        <v>193</v>
      </c>
      <c r="O201" s="199" t="str">
        <f t="shared" si="10"/>
        <v>Sudan</v>
      </c>
      <c r="P201" s="199" t="str">
        <f t="shared" si="11"/>
        <v>Sudan</v>
      </c>
      <c r="Q201" s="200"/>
      <c r="R201" s="43"/>
      <c r="S201" s="43"/>
      <c r="T201" s="43"/>
      <c r="U201" s="43"/>
    </row>
    <row r="202" spans="2:21">
      <c r="B202" s="34">
        <v>191</v>
      </c>
      <c r="C202" s="34" t="s">
        <v>710</v>
      </c>
      <c r="D202" s="214">
        <v>78</v>
      </c>
      <c r="E202" s="211">
        <v>76</v>
      </c>
      <c r="F202" s="208"/>
      <c r="G202" s="208">
        <f>VLOOKUP($C202,'3'!$B$6:$D$230,2,FALSE)</f>
        <v>78</v>
      </c>
      <c r="H202" s="208">
        <f>VLOOKUP($C202,'3'!$B$6:$D$231,3,FALSE)</f>
        <v>76</v>
      </c>
      <c r="I202" s="208">
        <f t="shared" si="8"/>
        <v>0</v>
      </c>
      <c r="K202" s="34" t="s">
        <v>113</v>
      </c>
      <c r="L202" s="138" t="s">
        <v>449</v>
      </c>
      <c r="M202" s="203">
        <v>24.832050000000002</v>
      </c>
      <c r="N202" s="139">
        <f t="shared" si="9"/>
        <v>188</v>
      </c>
      <c r="O202" s="199" t="str">
        <f t="shared" si="10"/>
        <v>Somalia</v>
      </c>
      <c r="P202" s="199" t="str">
        <f t="shared" si="11"/>
        <v>Somalia</v>
      </c>
      <c r="Q202" s="200"/>
      <c r="R202" s="43"/>
      <c r="S202" s="43"/>
      <c r="T202" s="43"/>
      <c r="U202" s="43"/>
    </row>
    <row r="203" spans="2:21">
      <c r="B203" s="34">
        <v>192</v>
      </c>
      <c r="C203" s="34" t="s">
        <v>111</v>
      </c>
      <c r="D203" s="214">
        <v>62</v>
      </c>
      <c r="E203" s="211">
        <v>62</v>
      </c>
      <c r="F203" s="208"/>
      <c r="G203" s="208">
        <f>VLOOKUP($C203,'3'!$B$6:$D$230,2,FALSE)</f>
        <v>62</v>
      </c>
      <c r="H203" s="208">
        <f>VLOOKUP($C203,'3'!$B$6:$D$231,3,FALSE)</f>
        <v>62</v>
      </c>
      <c r="I203" s="208">
        <f t="shared" si="8"/>
        <v>0</v>
      </c>
      <c r="K203" s="34" t="s">
        <v>114</v>
      </c>
      <c r="L203" s="138" t="s">
        <v>452</v>
      </c>
      <c r="M203" s="203">
        <v>75.75</v>
      </c>
      <c r="N203" s="139">
        <f t="shared" si="9"/>
        <v>191</v>
      </c>
      <c r="O203" s="199" t="str">
        <f t="shared" si="10"/>
        <v>Spain</v>
      </c>
      <c r="P203" s="199" t="str">
        <f t="shared" si="11"/>
        <v>Spain</v>
      </c>
      <c r="Q203" s="200"/>
      <c r="R203" s="43"/>
      <c r="S203" s="43"/>
      <c r="T203" s="43"/>
      <c r="U203" s="43"/>
    </row>
    <row r="204" spans="2:21">
      <c r="B204" s="34">
        <v>193</v>
      </c>
      <c r="C204" s="34" t="s">
        <v>708</v>
      </c>
      <c r="D204" s="214">
        <v>88</v>
      </c>
      <c r="E204" s="211">
        <v>89</v>
      </c>
      <c r="F204" s="208"/>
      <c r="G204" s="208">
        <f>VLOOKUP($C204,'3'!$B$6:$D$230,2,FALSE)</f>
        <v>88</v>
      </c>
      <c r="H204" s="208">
        <f>VLOOKUP($C204,'3'!$B$6:$D$231,3,FALSE)</f>
        <v>89</v>
      </c>
      <c r="I204" s="208">
        <f t="shared" si="8"/>
        <v>0</v>
      </c>
      <c r="K204" s="34" t="s">
        <v>115</v>
      </c>
      <c r="L204" s="138" t="s">
        <v>453</v>
      </c>
      <c r="M204" s="203">
        <v>62.29795</v>
      </c>
      <c r="N204" s="139">
        <f t="shared" si="9"/>
        <v>192</v>
      </c>
      <c r="O204" s="199" t="str">
        <f t="shared" si="10"/>
        <v>Sri Lanka</v>
      </c>
      <c r="P204" s="199" t="str">
        <f t="shared" si="11"/>
        <v>Sri Lanka</v>
      </c>
      <c r="Q204" s="200"/>
      <c r="R204" s="43"/>
      <c r="S204" s="43"/>
      <c r="T204" s="43"/>
      <c r="U204" s="43"/>
    </row>
    <row r="205" spans="2:21">
      <c r="B205" s="34">
        <v>194</v>
      </c>
      <c r="C205" s="34" t="s">
        <v>112</v>
      </c>
      <c r="D205" s="214">
        <v>82</v>
      </c>
      <c r="E205" s="211">
        <v>55</v>
      </c>
      <c r="F205" s="208"/>
      <c r="G205" s="208">
        <f>VLOOKUP($C205,'3'!$B$6:$D$230,2,FALSE)</f>
        <v>82</v>
      </c>
      <c r="H205" s="208">
        <f>VLOOKUP($C205,'3'!$B$6:$D$231,3,FALSE)</f>
        <v>55</v>
      </c>
      <c r="I205" s="208">
        <f t="shared" ref="I205:I232" si="12">+D205+E205-G205-H205</f>
        <v>0</v>
      </c>
      <c r="K205" s="34" t="s">
        <v>116</v>
      </c>
      <c r="L205" s="138" t="s">
        <v>455</v>
      </c>
      <c r="M205" s="203">
        <v>54.75</v>
      </c>
      <c r="N205" s="139">
        <f t="shared" si="9"/>
        <v>194</v>
      </c>
      <c r="O205" s="199" t="str">
        <f t="shared" si="10"/>
        <v>Suriname</v>
      </c>
      <c r="P205" s="199" t="str">
        <f t="shared" si="11"/>
        <v>Suriname</v>
      </c>
      <c r="Q205" s="200"/>
      <c r="R205" s="43"/>
      <c r="S205" s="43"/>
      <c r="T205" s="43"/>
      <c r="U205" s="43"/>
    </row>
    <row r="206" spans="2:21">
      <c r="B206" s="34">
        <v>195</v>
      </c>
      <c r="C206" s="34" t="s">
        <v>727</v>
      </c>
      <c r="D206" s="214">
        <v>112</v>
      </c>
      <c r="E206" s="211">
        <v>101</v>
      </c>
      <c r="F206" s="208"/>
      <c r="G206" s="208">
        <f>VLOOKUP($C206,'3'!$B$6:$D$230,2,FALSE)</f>
        <v>112</v>
      </c>
      <c r="H206" s="208">
        <f>VLOOKUP($C206,'3'!$B$6:$D$231,3,FALSE)</f>
        <v>101</v>
      </c>
      <c r="I206" s="208">
        <f t="shared" si="12"/>
        <v>0</v>
      </c>
      <c r="K206" s="34" t="s">
        <v>117</v>
      </c>
      <c r="L206" s="138" t="s">
        <v>331</v>
      </c>
      <c r="M206" s="203">
        <v>60</v>
      </c>
      <c r="N206" s="139">
        <f t="shared" ref="N206:N237" si="13">_xlfn.XLOOKUP(L206,$C$13:$C$237,$B$13:$B$237,"xxx",0,1)</f>
        <v>69</v>
      </c>
      <c r="O206" s="199" t="str">
        <f t="shared" ref="O206:O237" si="14">_xlfn.XLOOKUP(N206,$B$13:$B$237,$C$13:$C$237,,)</f>
        <v>Eswatini</v>
      </c>
      <c r="P206" s="199" t="str">
        <f t="shared" ref="P206:P237" si="15">PROPER(L206)</f>
        <v>Eswatini</v>
      </c>
      <c r="Q206" s="200"/>
      <c r="R206" s="43"/>
      <c r="S206" s="43"/>
      <c r="T206" s="43"/>
      <c r="U206" s="43"/>
    </row>
    <row r="207" spans="2:21">
      <c r="B207" s="34">
        <v>196</v>
      </c>
      <c r="C207" s="34" t="s">
        <v>728</v>
      </c>
      <c r="D207" s="214">
        <v>120</v>
      </c>
      <c r="E207" s="211">
        <v>110</v>
      </c>
      <c r="F207" s="208"/>
      <c r="G207" s="208">
        <f>VLOOKUP($C207,'3'!$B$6:$D$230,2,FALSE)</f>
        <v>120</v>
      </c>
      <c r="H207" s="208">
        <f>VLOOKUP($C207,'3'!$B$6:$D$231,3,FALSE)</f>
        <v>110</v>
      </c>
      <c r="I207" s="208">
        <f t="shared" si="12"/>
        <v>0</v>
      </c>
      <c r="K207" s="34" t="s">
        <v>118</v>
      </c>
      <c r="L207" s="138" t="s">
        <v>458</v>
      </c>
      <c r="M207" s="203">
        <v>66.75</v>
      </c>
      <c r="N207" s="139">
        <f t="shared" si="13"/>
        <v>197</v>
      </c>
      <c r="O207" s="199" t="str">
        <f t="shared" si="14"/>
        <v>Syria</v>
      </c>
      <c r="P207" s="199" t="str">
        <f t="shared" si="15"/>
        <v>Syria</v>
      </c>
      <c r="Q207" s="200"/>
      <c r="R207" s="43"/>
      <c r="S207" s="43"/>
      <c r="T207" s="43"/>
      <c r="U207" s="43"/>
    </row>
    <row r="208" spans="2:21">
      <c r="B208" s="34">
        <v>197</v>
      </c>
      <c r="C208" s="34" t="s">
        <v>712</v>
      </c>
      <c r="D208" s="214">
        <v>87</v>
      </c>
      <c r="E208" s="211">
        <v>67</v>
      </c>
      <c r="F208" s="208"/>
      <c r="G208" s="208">
        <f>VLOOKUP($C208,'3'!$B$6:$D$230,2,FALSE)</f>
        <v>87</v>
      </c>
      <c r="H208" s="208">
        <f>VLOOKUP($C208,'3'!$B$6:$D$231,3,FALSE)</f>
        <v>67</v>
      </c>
      <c r="I208" s="208">
        <f t="shared" si="12"/>
        <v>0</v>
      </c>
      <c r="K208" s="34" t="s">
        <v>119</v>
      </c>
      <c r="L208" s="138" t="s">
        <v>460</v>
      </c>
      <c r="M208" s="203">
        <v>61.426650000000002</v>
      </c>
      <c r="N208" s="139">
        <f t="shared" si="13"/>
        <v>199</v>
      </c>
      <c r="O208" s="199" t="str">
        <f t="shared" si="14"/>
        <v>Tajikistan</v>
      </c>
      <c r="P208" s="199" t="str">
        <f t="shared" si="15"/>
        <v>Tajikistan</v>
      </c>
      <c r="Q208" s="200"/>
      <c r="R208" s="43"/>
      <c r="S208" s="43"/>
      <c r="T208" s="43"/>
      <c r="U208" s="43"/>
    </row>
    <row r="209" spans="2:21">
      <c r="B209" s="34">
        <v>198</v>
      </c>
      <c r="C209" s="34" t="s">
        <v>116</v>
      </c>
      <c r="D209" s="214">
        <v>82</v>
      </c>
      <c r="E209" s="211">
        <v>77</v>
      </c>
      <c r="F209" s="208"/>
      <c r="G209" s="208">
        <f>VLOOKUP($C209,'3'!$B$6:$D$230,2,FALSE)</f>
        <v>82</v>
      </c>
      <c r="H209" s="208">
        <f>VLOOKUP($C209,'3'!$B$6:$D$231,3,FALSE)</f>
        <v>77</v>
      </c>
      <c r="I209" s="208">
        <f t="shared" si="12"/>
        <v>0</v>
      </c>
      <c r="K209" s="34" t="s">
        <v>120</v>
      </c>
      <c r="L209" s="138" t="s">
        <v>459</v>
      </c>
      <c r="M209" s="203">
        <v>77.25</v>
      </c>
      <c r="N209" s="139">
        <f t="shared" si="13"/>
        <v>198</v>
      </c>
      <c r="O209" s="199" t="str">
        <f t="shared" si="14"/>
        <v>Taiwan</v>
      </c>
      <c r="P209" s="199" t="str">
        <f t="shared" si="15"/>
        <v>Taiwan</v>
      </c>
      <c r="Q209" s="200"/>
      <c r="R209" s="43"/>
      <c r="S209" s="43"/>
      <c r="T209" s="43"/>
      <c r="U209" s="43"/>
    </row>
    <row r="210" spans="2:21">
      <c r="B210" s="34">
        <v>199</v>
      </c>
      <c r="C210" s="34" t="s">
        <v>713</v>
      </c>
      <c r="D210" s="214">
        <v>61</v>
      </c>
      <c r="E210" s="211">
        <v>61</v>
      </c>
      <c r="F210" s="208"/>
      <c r="G210" s="208">
        <f>VLOOKUP($C210,'3'!$B$6:$D$230,2,FALSE)</f>
        <v>61</v>
      </c>
      <c r="H210" s="208">
        <f>VLOOKUP($C210,'3'!$B$6:$D$231,3,FALSE)</f>
        <v>61</v>
      </c>
      <c r="I210" s="208">
        <f t="shared" si="12"/>
        <v>0</v>
      </c>
      <c r="K210" s="34" t="s">
        <v>121</v>
      </c>
      <c r="L210" s="138" t="s">
        <v>461</v>
      </c>
      <c r="M210" s="203">
        <v>74.931799999999996</v>
      </c>
      <c r="N210" s="139">
        <f t="shared" si="13"/>
        <v>200</v>
      </c>
      <c r="O210" s="199" t="str">
        <f t="shared" si="14"/>
        <v>Tanzania</v>
      </c>
      <c r="P210" s="199" t="str">
        <f t="shared" si="15"/>
        <v>Tanzania</v>
      </c>
      <c r="Q210" s="200"/>
      <c r="R210" s="43"/>
      <c r="S210" s="43"/>
      <c r="T210" s="43"/>
      <c r="U210" s="43"/>
    </row>
    <row r="211" spans="2:21">
      <c r="B211" s="34">
        <v>200</v>
      </c>
      <c r="C211" s="34" t="s">
        <v>117</v>
      </c>
      <c r="D211" s="214">
        <v>75</v>
      </c>
      <c r="E211" s="211">
        <v>75</v>
      </c>
      <c r="F211" s="208"/>
      <c r="G211" s="208">
        <f>VLOOKUP($C211,'3'!$B$6:$D$230,2,FALSE)</f>
        <v>75</v>
      </c>
      <c r="H211" s="208">
        <f>VLOOKUP($C211,'3'!$B$6:$D$231,3,FALSE)</f>
        <v>75</v>
      </c>
      <c r="I211" s="208">
        <f t="shared" si="12"/>
        <v>0</v>
      </c>
      <c r="K211" s="34" t="s">
        <v>122</v>
      </c>
      <c r="L211" s="138" t="s">
        <v>462</v>
      </c>
      <c r="M211" s="203">
        <v>73.5</v>
      </c>
      <c r="N211" s="139">
        <f t="shared" si="13"/>
        <v>201</v>
      </c>
      <c r="O211" s="199" t="str">
        <f t="shared" si="14"/>
        <v>Thailand</v>
      </c>
      <c r="P211" s="199" t="str">
        <f t="shared" si="15"/>
        <v>Thailand</v>
      </c>
      <c r="Q211" s="200"/>
      <c r="R211" s="43"/>
      <c r="S211" s="43"/>
      <c r="T211" s="43"/>
      <c r="U211" s="43"/>
    </row>
    <row r="212" spans="2:21">
      <c r="B212" s="34">
        <v>201</v>
      </c>
      <c r="C212" s="34" t="s">
        <v>118</v>
      </c>
      <c r="D212" s="214">
        <v>78</v>
      </c>
      <c r="E212" s="211">
        <v>74</v>
      </c>
      <c r="F212" s="208"/>
      <c r="G212" s="208">
        <f>VLOOKUP($C212,'3'!$B$6:$D$230,2,FALSE)</f>
        <v>78</v>
      </c>
      <c r="H212" s="208">
        <f>VLOOKUP($C212,'3'!$B$6:$D$231,3,FALSE)</f>
        <v>74</v>
      </c>
      <c r="I212" s="208">
        <f t="shared" si="12"/>
        <v>0</v>
      </c>
      <c r="K212" s="34" t="s">
        <v>123</v>
      </c>
      <c r="L212" s="138" t="s">
        <v>463</v>
      </c>
      <c r="M212" s="203">
        <v>63.169250000000005</v>
      </c>
      <c r="N212" s="139">
        <f t="shared" si="13"/>
        <v>202</v>
      </c>
      <c r="O212" s="199" t="str">
        <f t="shared" si="14"/>
        <v>Timor-Leste</v>
      </c>
      <c r="P212" s="199" t="str">
        <f t="shared" si="15"/>
        <v>Timor-Leste</v>
      </c>
      <c r="Q212" s="200"/>
      <c r="R212" s="43"/>
      <c r="S212" s="43"/>
      <c r="T212" s="43"/>
      <c r="U212" s="43"/>
    </row>
    <row r="213" spans="2:21">
      <c r="B213" s="34">
        <v>202</v>
      </c>
      <c r="C213" s="34" t="s">
        <v>119</v>
      </c>
      <c r="D213" s="214">
        <v>63</v>
      </c>
      <c r="E213" s="211">
        <v>63</v>
      </c>
      <c r="F213" s="208"/>
      <c r="G213" s="208">
        <f>VLOOKUP($C213,'3'!$B$6:$D$230,2,FALSE)</f>
        <v>63</v>
      </c>
      <c r="H213" s="208">
        <f>VLOOKUP($C213,'3'!$B$6:$D$231,3,FALSE)</f>
        <v>63</v>
      </c>
      <c r="I213" s="208">
        <f t="shared" si="12"/>
        <v>0</v>
      </c>
      <c r="K213" s="34" t="s">
        <v>229</v>
      </c>
      <c r="L213" s="138" t="s">
        <v>464</v>
      </c>
      <c r="M213" s="203">
        <v>97.5</v>
      </c>
      <c r="N213" s="139">
        <f t="shared" si="13"/>
        <v>203</v>
      </c>
      <c r="O213" s="199" t="str">
        <f t="shared" si="14"/>
        <v>Togo</v>
      </c>
      <c r="P213" s="199" t="str">
        <f t="shared" si="15"/>
        <v>Togo</v>
      </c>
      <c r="Q213" s="200"/>
      <c r="R213" s="43"/>
      <c r="S213" s="43"/>
      <c r="T213" s="43"/>
      <c r="U213" s="43"/>
    </row>
    <row r="214" spans="2:21">
      <c r="B214" s="34">
        <v>203</v>
      </c>
      <c r="C214" s="34" t="s">
        <v>120</v>
      </c>
      <c r="D214" s="214">
        <v>92</v>
      </c>
      <c r="E214" s="211">
        <v>98</v>
      </c>
      <c r="F214" s="208"/>
      <c r="G214" s="208">
        <f>VLOOKUP($C214,'3'!$B$6:$D$230,2,FALSE)</f>
        <v>92</v>
      </c>
      <c r="H214" s="208">
        <f>VLOOKUP($C214,'3'!$B$6:$D$231,3,FALSE)</f>
        <v>98</v>
      </c>
      <c r="I214" s="208">
        <f t="shared" si="12"/>
        <v>0</v>
      </c>
      <c r="K214" s="34" t="s">
        <v>124</v>
      </c>
      <c r="L214" s="138" t="s">
        <v>465</v>
      </c>
      <c r="M214" s="203">
        <v>59.248400000000004</v>
      </c>
      <c r="N214" s="139">
        <f t="shared" si="13"/>
        <v>204</v>
      </c>
      <c r="O214" s="199" t="str">
        <f t="shared" si="14"/>
        <v>Tonga</v>
      </c>
      <c r="P214" s="199" t="str">
        <f t="shared" si="15"/>
        <v>Tonga</v>
      </c>
      <c r="Q214" s="200"/>
      <c r="R214" s="43"/>
      <c r="S214" s="43"/>
      <c r="T214" s="43"/>
      <c r="U214" s="43"/>
    </row>
    <row r="215" spans="2:21">
      <c r="B215" s="34">
        <v>204</v>
      </c>
      <c r="C215" s="34" t="s">
        <v>121</v>
      </c>
      <c r="D215" s="214">
        <v>59</v>
      </c>
      <c r="E215" s="211">
        <v>59</v>
      </c>
      <c r="F215" s="208"/>
      <c r="G215" s="208">
        <f>VLOOKUP($C215,'3'!$B$6:$D$230,2,FALSE)</f>
        <v>59</v>
      </c>
      <c r="H215" s="208">
        <f>VLOOKUP($C215,'3'!$B$6:$D$231,3,FALSE)</f>
        <v>59</v>
      </c>
      <c r="I215" s="208">
        <f t="shared" si="12"/>
        <v>0</v>
      </c>
      <c r="K215" s="34" t="s">
        <v>125</v>
      </c>
      <c r="L215" s="138" t="s">
        <v>466</v>
      </c>
      <c r="M215" s="203">
        <v>100.5</v>
      </c>
      <c r="N215" s="139">
        <f t="shared" si="13"/>
        <v>205</v>
      </c>
      <c r="O215" s="199" t="str">
        <f t="shared" si="14"/>
        <v>Trinidad And Tobago</v>
      </c>
      <c r="P215" s="199" t="str">
        <f t="shared" si="15"/>
        <v>Trinidad And Tobago</v>
      </c>
      <c r="Q215" s="200"/>
      <c r="R215" s="43"/>
      <c r="S215" s="43"/>
      <c r="T215" s="43"/>
      <c r="U215" s="43"/>
    </row>
    <row r="216" spans="2:21">
      <c r="B216" s="34">
        <v>205</v>
      </c>
      <c r="C216" s="34" t="s">
        <v>714</v>
      </c>
      <c r="D216" s="214">
        <v>99</v>
      </c>
      <c r="E216" s="211">
        <v>101</v>
      </c>
      <c r="F216" s="208"/>
      <c r="G216" s="208">
        <f>VLOOKUP($C216,'3'!$B$6:$D$230,2,FALSE)</f>
        <v>99</v>
      </c>
      <c r="H216" s="208">
        <f>VLOOKUP($C216,'3'!$B$6:$D$231,3,FALSE)</f>
        <v>101</v>
      </c>
      <c r="I216" s="208">
        <f t="shared" si="12"/>
        <v>0</v>
      </c>
      <c r="K216" s="34" t="s">
        <v>126</v>
      </c>
      <c r="L216" s="138" t="s">
        <v>304</v>
      </c>
      <c r="M216" s="203">
        <v>78.417000000000002</v>
      </c>
      <c r="N216" s="139">
        <f t="shared" si="13"/>
        <v>42</v>
      </c>
      <c r="O216" s="199" t="str">
        <f t="shared" si="14"/>
        <v>Chad</v>
      </c>
      <c r="P216" s="199" t="str">
        <f t="shared" si="15"/>
        <v>Chad</v>
      </c>
      <c r="Q216" s="200"/>
      <c r="R216" s="43"/>
      <c r="S216" s="43"/>
      <c r="T216" s="43"/>
      <c r="U216" s="43"/>
    </row>
    <row r="217" spans="2:21">
      <c r="B217" s="34">
        <v>206</v>
      </c>
      <c r="C217" s="34" t="s">
        <v>717</v>
      </c>
      <c r="D217" s="214">
        <v>62</v>
      </c>
      <c r="E217" s="211">
        <v>62</v>
      </c>
      <c r="F217" s="208"/>
      <c r="G217" s="208">
        <f>VLOOKUP($C217,'3'!$B$6:$D$230,2,FALSE)</f>
        <v>62</v>
      </c>
      <c r="H217" s="208">
        <f>VLOOKUP($C217,'3'!$B$6:$D$231,3,FALSE)</f>
        <v>62</v>
      </c>
      <c r="I217" s="208">
        <f t="shared" si="12"/>
        <v>0</v>
      </c>
      <c r="K217" s="34" t="s">
        <v>127</v>
      </c>
      <c r="L217" s="138" t="s">
        <v>319</v>
      </c>
      <c r="M217" s="203">
        <v>73.5</v>
      </c>
      <c r="N217" s="139">
        <f t="shared" si="13"/>
        <v>58</v>
      </c>
      <c r="O217" s="199" t="str">
        <f t="shared" si="14"/>
        <v>Czech Republic</v>
      </c>
      <c r="P217" s="199" t="str">
        <f t="shared" si="15"/>
        <v>Czech Republic</v>
      </c>
      <c r="Q217" s="200"/>
      <c r="R217" s="43"/>
      <c r="S217" s="43"/>
      <c r="T217" s="43"/>
      <c r="U217" s="43"/>
    </row>
    <row r="218" spans="2:21">
      <c r="B218" s="34">
        <v>207</v>
      </c>
      <c r="C218" s="34" t="s">
        <v>718</v>
      </c>
      <c r="D218" s="214">
        <v>50</v>
      </c>
      <c r="E218" s="211">
        <v>50</v>
      </c>
      <c r="F218" s="208"/>
      <c r="G218" s="208">
        <f>VLOOKUP($C218,'3'!$B$6:$D$230,2,FALSE)</f>
        <v>50</v>
      </c>
      <c r="H218" s="208">
        <f>VLOOKUP($C218,'3'!$B$6:$D$231,3,FALSE)</f>
        <v>50</v>
      </c>
      <c r="I218" s="208">
        <f t="shared" si="12"/>
        <v>0</v>
      </c>
      <c r="K218" s="34" t="s">
        <v>128</v>
      </c>
      <c r="L218" s="138" t="s">
        <v>467</v>
      </c>
      <c r="M218" s="203">
        <v>62.29795</v>
      </c>
      <c r="N218" s="139">
        <f t="shared" si="13"/>
        <v>206</v>
      </c>
      <c r="O218" s="199" t="str">
        <f t="shared" si="14"/>
        <v>Tunisia</v>
      </c>
      <c r="P218" s="199" t="str">
        <f t="shared" si="15"/>
        <v>Tunisia</v>
      </c>
      <c r="Q218" s="200"/>
      <c r="R218" s="43"/>
      <c r="S218" s="43"/>
      <c r="T218" s="43"/>
      <c r="U218" s="43"/>
    </row>
    <row r="219" spans="2:21">
      <c r="B219" s="34">
        <v>208</v>
      </c>
      <c r="C219" s="34" t="s">
        <v>126</v>
      </c>
      <c r="D219" s="214">
        <v>120</v>
      </c>
      <c r="E219" s="211">
        <v>110</v>
      </c>
      <c r="F219" s="208"/>
      <c r="G219" s="208">
        <f>VLOOKUP($C219,'3'!$B$6:$D$230,2,FALSE)</f>
        <v>120</v>
      </c>
      <c r="H219" s="208">
        <f>VLOOKUP($C219,'3'!$B$6:$D$231,3,FALSE)</f>
        <v>110</v>
      </c>
      <c r="I219" s="208">
        <f t="shared" si="12"/>
        <v>0</v>
      </c>
      <c r="K219" s="34" t="s">
        <v>129</v>
      </c>
      <c r="L219" s="138" t="s">
        <v>468</v>
      </c>
      <c r="M219" s="203">
        <v>49.5</v>
      </c>
      <c r="N219" s="139">
        <f t="shared" si="13"/>
        <v>207</v>
      </c>
      <c r="O219" s="199" t="str">
        <f t="shared" si="14"/>
        <v>Turkey</v>
      </c>
      <c r="P219" s="199" t="str">
        <f t="shared" si="15"/>
        <v>Turkey</v>
      </c>
      <c r="Q219" s="200"/>
      <c r="R219" s="43"/>
      <c r="S219" s="43"/>
      <c r="T219" s="43"/>
      <c r="U219" s="43"/>
    </row>
    <row r="220" spans="2:21">
      <c r="B220" s="34">
        <v>209</v>
      </c>
      <c r="C220" s="34" t="s">
        <v>719</v>
      </c>
      <c r="D220" s="214">
        <v>105</v>
      </c>
      <c r="E220" s="211">
        <v>95</v>
      </c>
      <c r="F220" s="208"/>
      <c r="G220" s="208">
        <f>VLOOKUP($C220,'3'!$B$6:$D$230,2,FALSE)</f>
        <v>105</v>
      </c>
      <c r="H220" s="208">
        <f>VLOOKUP($C220,'3'!$B$6:$D$231,3,FALSE)</f>
        <v>95</v>
      </c>
      <c r="I220" s="208">
        <f t="shared" si="12"/>
        <v>0</v>
      </c>
      <c r="K220" s="34" t="s">
        <v>130</v>
      </c>
      <c r="L220" s="138" t="s">
        <v>469</v>
      </c>
      <c r="M220" s="203">
        <v>110</v>
      </c>
      <c r="N220" s="139">
        <f t="shared" si="13"/>
        <v>208</v>
      </c>
      <c r="O220" s="199" t="str">
        <f t="shared" si="14"/>
        <v>Turkmenistan</v>
      </c>
      <c r="P220" s="199" t="str">
        <f t="shared" si="15"/>
        <v>Turkmenistan</v>
      </c>
      <c r="Q220" s="200"/>
      <c r="R220" s="43"/>
      <c r="S220" s="43"/>
      <c r="T220" s="43"/>
      <c r="U220" s="43"/>
    </row>
    <row r="221" spans="2:21">
      <c r="B221" s="34">
        <v>210</v>
      </c>
      <c r="C221" s="34" t="s">
        <v>128</v>
      </c>
      <c r="D221" s="214">
        <v>46</v>
      </c>
      <c r="E221" s="211">
        <v>46</v>
      </c>
      <c r="F221" s="208"/>
      <c r="G221" s="208">
        <f>VLOOKUP($C221,'3'!$B$6:$D$230,2,FALSE)</f>
        <v>46</v>
      </c>
      <c r="H221" s="208">
        <f>VLOOKUP($C221,'3'!$B$6:$D$231,3,FALSE)</f>
        <v>46</v>
      </c>
      <c r="I221" s="208">
        <f t="shared" si="12"/>
        <v>0</v>
      </c>
      <c r="K221" s="34" t="s">
        <v>131</v>
      </c>
      <c r="L221" s="140" t="s">
        <v>470</v>
      </c>
      <c r="M221" s="203">
        <v>95.25</v>
      </c>
      <c r="N221" s="139">
        <f t="shared" si="13"/>
        <v>209</v>
      </c>
      <c r="O221" s="199" t="str">
        <f t="shared" si="14"/>
        <v>Turks And Caicos Islands</v>
      </c>
      <c r="P221" s="199" t="str">
        <f t="shared" si="15"/>
        <v>Turks And Caicos Islands</v>
      </c>
      <c r="Q221" s="200"/>
      <c r="R221" s="43"/>
      <c r="S221" s="43"/>
      <c r="T221" s="43"/>
      <c r="U221" s="43"/>
    </row>
    <row r="222" spans="2:21">
      <c r="B222" s="34">
        <v>211</v>
      </c>
      <c r="C222" s="34" t="s">
        <v>692</v>
      </c>
      <c r="D222" s="214">
        <v>72</v>
      </c>
      <c r="E222" s="211">
        <v>72</v>
      </c>
      <c r="F222" s="208"/>
      <c r="G222" s="208">
        <f>VLOOKUP($C222,'3'!$B$6:$D$230,2,FALSE)</f>
        <v>72</v>
      </c>
      <c r="H222" s="208">
        <f>VLOOKUP($C222,'3'!$B$6:$D$231,3,FALSE)</f>
        <v>72</v>
      </c>
      <c r="I222" s="208">
        <f t="shared" si="12"/>
        <v>0</v>
      </c>
      <c r="K222" s="34" t="s">
        <v>230</v>
      </c>
      <c r="L222" s="138" t="s">
        <v>471</v>
      </c>
      <c r="M222" s="203">
        <v>46.178899999999999</v>
      </c>
      <c r="N222" s="139">
        <f t="shared" si="13"/>
        <v>210</v>
      </c>
      <c r="O222" s="199" t="str">
        <f t="shared" si="14"/>
        <v>Tuvalu</v>
      </c>
      <c r="P222" s="199" t="str">
        <f t="shared" si="15"/>
        <v>Tuvalu</v>
      </c>
      <c r="Q222" s="200"/>
      <c r="R222" s="43"/>
      <c r="S222" s="43"/>
      <c r="T222" s="43"/>
      <c r="U222" s="43"/>
    </row>
    <row r="223" spans="2:21">
      <c r="B223" s="34">
        <v>212</v>
      </c>
      <c r="C223" s="34" t="s">
        <v>572</v>
      </c>
      <c r="D223" s="214">
        <v>86</v>
      </c>
      <c r="E223" s="211">
        <v>80</v>
      </c>
      <c r="F223" s="208"/>
      <c r="G223" s="208">
        <f>VLOOKUP($C223,'3'!$B$6:$D$230,2,FALSE)</f>
        <v>86</v>
      </c>
      <c r="H223" s="208">
        <f>VLOOKUP($C223,'3'!$B$6:$D$231,3,FALSE)</f>
        <v>80</v>
      </c>
      <c r="I223" s="208">
        <f t="shared" si="12"/>
        <v>0</v>
      </c>
      <c r="K223" s="34" t="s">
        <v>132</v>
      </c>
      <c r="L223" s="138" t="s">
        <v>477</v>
      </c>
      <c r="M223" s="203">
        <v>67.525750000000002</v>
      </c>
      <c r="N223" s="139">
        <f t="shared" si="13"/>
        <v>216</v>
      </c>
      <c r="O223" s="199" t="str">
        <f t="shared" si="14"/>
        <v>Uruguay</v>
      </c>
      <c r="P223" s="199" t="str">
        <f t="shared" si="15"/>
        <v>Uruguay</v>
      </c>
      <c r="Q223" s="200"/>
      <c r="R223" s="43"/>
      <c r="S223" s="43"/>
      <c r="T223" s="43"/>
      <c r="U223" s="43"/>
    </row>
    <row r="224" spans="2:21">
      <c r="B224" s="34">
        <v>213</v>
      </c>
      <c r="C224" s="34" t="s">
        <v>721</v>
      </c>
      <c r="D224" s="214">
        <v>118</v>
      </c>
      <c r="E224" s="211">
        <v>106</v>
      </c>
      <c r="F224" s="208"/>
      <c r="G224" s="208">
        <f>VLOOKUP($C224,'3'!$B$6:$D$230,2,FALSE)</f>
        <v>118</v>
      </c>
      <c r="H224" s="208">
        <f>VLOOKUP($C224,'3'!$B$6:$D$231,3,FALSE)</f>
        <v>106</v>
      </c>
      <c r="I224" s="208">
        <f t="shared" si="12"/>
        <v>0</v>
      </c>
      <c r="K224" s="34" t="s">
        <v>231</v>
      </c>
      <c r="L224" s="138" t="s">
        <v>479</v>
      </c>
      <c r="M224" s="203">
        <v>88.5</v>
      </c>
      <c r="N224" s="139">
        <f t="shared" si="13"/>
        <v>218</v>
      </c>
      <c r="O224" s="199" t="str">
        <f t="shared" si="14"/>
        <v>Vanuatu</v>
      </c>
      <c r="P224" s="199" t="str">
        <f t="shared" si="15"/>
        <v>Vanuatu</v>
      </c>
      <c r="Q224" s="200"/>
      <c r="R224" s="43"/>
      <c r="S224" s="43"/>
      <c r="T224" s="43"/>
      <c r="U224" s="43"/>
    </row>
    <row r="225" spans="2:21">
      <c r="B225" s="34">
        <v>214</v>
      </c>
      <c r="C225" s="34" t="s">
        <v>720</v>
      </c>
      <c r="D225" s="214">
        <v>105</v>
      </c>
      <c r="E225" s="211">
        <v>110</v>
      </c>
      <c r="F225" s="208"/>
      <c r="G225" s="208">
        <f>VLOOKUP($C225,'3'!$B$6:$D$230,2,FALSE)</f>
        <v>105</v>
      </c>
      <c r="H225" s="208">
        <f>VLOOKUP($C225,'3'!$B$6:$D$231,3,FALSE)</f>
        <v>110</v>
      </c>
      <c r="I225" s="208">
        <f t="shared" si="12"/>
        <v>0</v>
      </c>
      <c r="K225" s="34" t="s">
        <v>133</v>
      </c>
      <c r="L225" s="138" t="s">
        <v>480</v>
      </c>
      <c r="M225" s="203">
        <v>95.25</v>
      </c>
      <c r="N225" s="139">
        <f t="shared" si="13"/>
        <v>219</v>
      </c>
      <c r="O225" s="199" t="str">
        <f t="shared" si="14"/>
        <v>Venezuela</v>
      </c>
      <c r="P225" s="199" t="str">
        <f t="shared" si="15"/>
        <v>Venezuela</v>
      </c>
      <c r="Q225" s="200"/>
      <c r="R225" s="43"/>
      <c r="S225" s="43"/>
      <c r="T225" s="43"/>
      <c r="U225" s="43"/>
    </row>
    <row r="226" spans="2:21">
      <c r="B226" s="34">
        <v>215</v>
      </c>
      <c r="C226" s="34" t="s">
        <v>722</v>
      </c>
      <c r="D226" s="214">
        <v>117</v>
      </c>
      <c r="E226" s="211">
        <v>110</v>
      </c>
      <c r="F226" s="208"/>
      <c r="G226" s="208">
        <f>VLOOKUP($C226,'3'!$B$6:$D$230,2,FALSE)</f>
        <v>117</v>
      </c>
      <c r="H226" s="208">
        <f>VLOOKUP($C226,'3'!$B$6:$D$231,3,FALSE)</f>
        <v>110</v>
      </c>
      <c r="I226" s="208">
        <f t="shared" si="12"/>
        <v>0</v>
      </c>
      <c r="K226" s="34" t="s">
        <v>134</v>
      </c>
      <c r="L226" s="138" t="s">
        <v>475</v>
      </c>
      <c r="M226" s="203">
        <v>110</v>
      </c>
      <c r="N226" s="139">
        <f t="shared" si="13"/>
        <v>214</v>
      </c>
      <c r="O226" s="199" t="str">
        <f t="shared" si="14"/>
        <v>United Kingdom</v>
      </c>
      <c r="P226" s="199" t="str">
        <f t="shared" si="15"/>
        <v>United Kingdom</v>
      </c>
      <c r="Q226" s="200"/>
      <c r="R226" s="43"/>
      <c r="S226" s="43"/>
      <c r="T226" s="43"/>
      <c r="U226" s="43"/>
    </row>
    <row r="227" spans="2:21">
      <c r="B227" s="34">
        <v>216</v>
      </c>
      <c r="C227" s="34" t="s">
        <v>129</v>
      </c>
      <c r="D227" s="214">
        <v>68</v>
      </c>
      <c r="E227" s="211">
        <v>68</v>
      </c>
      <c r="F227" s="208"/>
      <c r="G227" s="208">
        <f>VLOOKUP($C227,'3'!$B$6:$D$230,2,FALSE)</f>
        <v>68</v>
      </c>
      <c r="H227" s="208">
        <f>VLOOKUP($C227,'3'!$B$6:$D$231,3,FALSE)</f>
        <v>68</v>
      </c>
      <c r="I227" s="208">
        <f t="shared" si="12"/>
        <v>0</v>
      </c>
      <c r="K227" s="34" t="s">
        <v>135</v>
      </c>
      <c r="L227" s="138" t="s">
        <v>474</v>
      </c>
      <c r="M227" s="203">
        <v>105.75</v>
      </c>
      <c r="N227" s="139">
        <f t="shared" si="13"/>
        <v>213</v>
      </c>
      <c r="O227" s="199" t="str">
        <f t="shared" si="14"/>
        <v>United Arab Emirates</v>
      </c>
      <c r="P227" s="199" t="str">
        <f t="shared" si="15"/>
        <v>United Arab Emirates</v>
      </c>
      <c r="Q227" s="200"/>
      <c r="R227" s="43"/>
      <c r="S227" s="43"/>
      <c r="T227" s="43"/>
      <c r="U227" s="43"/>
    </row>
    <row r="228" spans="2:21">
      <c r="B228" s="34">
        <v>217</v>
      </c>
      <c r="C228" s="34" t="s">
        <v>693</v>
      </c>
      <c r="D228" s="214">
        <v>66</v>
      </c>
      <c r="E228" s="211">
        <v>71</v>
      </c>
      <c r="F228" s="208"/>
      <c r="G228" s="208">
        <f>VLOOKUP($C228,'3'!$B$6:$D$230,2,FALSE)</f>
        <v>66</v>
      </c>
      <c r="H228" s="208">
        <f>VLOOKUP($C228,'3'!$B$6:$D$231,3,FALSE)</f>
        <v>71</v>
      </c>
      <c r="I228" s="208">
        <f t="shared" si="12"/>
        <v>0</v>
      </c>
      <c r="K228" s="34" t="s">
        <v>136</v>
      </c>
      <c r="L228" s="138" t="s">
        <v>476</v>
      </c>
      <c r="M228" s="203">
        <v>109.5</v>
      </c>
      <c r="N228" s="139">
        <f t="shared" si="13"/>
        <v>215</v>
      </c>
      <c r="O228" s="199" t="str">
        <f t="shared" si="14"/>
        <v>United States Of America</v>
      </c>
      <c r="P228" s="199" t="str">
        <f t="shared" si="15"/>
        <v>United States Of America</v>
      </c>
      <c r="Q228" s="200"/>
      <c r="R228" s="43"/>
      <c r="S228" s="43"/>
      <c r="T228" s="43"/>
      <c r="U228" s="43"/>
    </row>
    <row r="229" spans="2:21">
      <c r="B229" s="34">
        <v>218</v>
      </c>
      <c r="C229" s="34" t="s">
        <v>130</v>
      </c>
      <c r="D229" s="214">
        <v>102</v>
      </c>
      <c r="E229" s="211">
        <v>89</v>
      </c>
      <c r="F229" s="208"/>
      <c r="G229" s="208">
        <f>VLOOKUP($C229,'3'!$B$6:$D$230,2,FALSE)</f>
        <v>102</v>
      </c>
      <c r="H229" s="208">
        <f>VLOOKUP($C229,'3'!$B$6:$D$231,3,FALSE)</f>
        <v>89</v>
      </c>
      <c r="I229" s="208">
        <f t="shared" si="12"/>
        <v>0</v>
      </c>
      <c r="K229" s="34" t="s">
        <v>137</v>
      </c>
      <c r="L229" s="138" t="s">
        <v>481</v>
      </c>
      <c r="M229" s="203">
        <v>60.991</v>
      </c>
      <c r="N229" s="139">
        <f t="shared" si="13"/>
        <v>220</v>
      </c>
      <c r="O229" s="199" t="str">
        <f t="shared" si="14"/>
        <v>Vietnam</v>
      </c>
      <c r="P229" s="199" t="str">
        <f t="shared" si="15"/>
        <v>Vietnam</v>
      </c>
      <c r="Q229" s="200"/>
      <c r="R229" s="43"/>
      <c r="S229" s="43"/>
      <c r="T229" s="43"/>
      <c r="U229" s="43"/>
    </row>
    <row r="230" spans="2:21">
      <c r="B230" s="34">
        <v>219</v>
      </c>
      <c r="C230" s="34" t="s">
        <v>131</v>
      </c>
      <c r="D230" s="214">
        <v>55</v>
      </c>
      <c r="E230" s="211">
        <v>95</v>
      </c>
      <c r="F230" s="208"/>
      <c r="G230" s="208">
        <f>VLOOKUP($C230,'3'!$B$6:$D$230,2,FALSE)</f>
        <v>55</v>
      </c>
      <c r="H230" s="208">
        <f>VLOOKUP($C230,'3'!$B$6:$D$231,3,FALSE)</f>
        <v>95</v>
      </c>
      <c r="I230" s="208">
        <f t="shared" si="12"/>
        <v>0</v>
      </c>
      <c r="K230" s="34" t="s">
        <v>232</v>
      </c>
      <c r="L230" s="138" t="s">
        <v>483</v>
      </c>
      <c r="M230" s="203">
        <v>74.25</v>
      </c>
      <c r="N230" s="139">
        <f t="shared" si="13"/>
        <v>222</v>
      </c>
      <c r="O230" s="199" t="str">
        <f t="shared" si="14"/>
        <v>Wallis And Futuna</v>
      </c>
      <c r="P230" s="199" t="str">
        <f t="shared" si="15"/>
        <v>Wallis And Futuna</v>
      </c>
      <c r="Q230" s="200"/>
      <c r="R230" s="43"/>
      <c r="S230" s="43"/>
      <c r="T230" s="43"/>
      <c r="U230" s="43"/>
    </row>
    <row r="231" spans="2:21">
      <c r="B231" s="34">
        <v>220</v>
      </c>
      <c r="C231" s="34" t="s">
        <v>133</v>
      </c>
      <c r="D231" s="214">
        <v>61</v>
      </c>
      <c r="E231" s="211">
        <v>61</v>
      </c>
      <c r="F231" s="208"/>
      <c r="G231" s="208">
        <f>VLOOKUP($C231,'3'!$B$6:$D$230,2,FALSE)</f>
        <v>61</v>
      </c>
      <c r="H231" s="208">
        <f>VLOOKUP($C231,'3'!$B$6:$D$231,3,FALSE)</f>
        <v>61</v>
      </c>
      <c r="I231" s="208">
        <f t="shared" si="12"/>
        <v>0</v>
      </c>
      <c r="K231" s="34" t="s">
        <v>237</v>
      </c>
      <c r="L231" s="140" t="s">
        <v>484</v>
      </c>
      <c r="M231" s="203">
        <v>92.793450000000007</v>
      </c>
      <c r="N231" s="139">
        <f t="shared" si="13"/>
        <v>223</v>
      </c>
      <c r="O231" s="199" t="str">
        <f t="shared" si="14"/>
        <v>West Bank And Gaza Strip</v>
      </c>
      <c r="P231" s="199" t="str">
        <f t="shared" si="15"/>
        <v>West Bank And Gaza Strip</v>
      </c>
      <c r="Q231" s="200"/>
      <c r="R231" s="43"/>
      <c r="S231" s="43"/>
      <c r="T231" s="43"/>
      <c r="U231" s="43"/>
    </row>
    <row r="232" spans="2:21">
      <c r="B232" s="34">
        <v>221</v>
      </c>
      <c r="C232" s="34" t="s">
        <v>619</v>
      </c>
      <c r="D232" s="214">
        <v>105</v>
      </c>
      <c r="E232" s="211">
        <v>93</v>
      </c>
      <c r="F232" s="208"/>
      <c r="G232" s="208">
        <f>VLOOKUP($C232,'3'!$B$6:$D$230,2,FALSE)</f>
        <v>105</v>
      </c>
      <c r="H232" s="208">
        <f>VLOOKUP($C232,'3'!$B$6:$D$231,3,FALSE)</f>
        <v>93</v>
      </c>
      <c r="I232" s="208">
        <f t="shared" si="12"/>
        <v>0</v>
      </c>
      <c r="K232" s="34" t="s">
        <v>150</v>
      </c>
      <c r="L232" s="138" t="s">
        <v>486</v>
      </c>
      <c r="M232" s="203">
        <v>76.5</v>
      </c>
      <c r="N232" s="139">
        <f t="shared" si="13"/>
        <v>225</v>
      </c>
      <c r="O232" s="199" t="str">
        <f t="shared" si="14"/>
        <v>Zambia</v>
      </c>
      <c r="P232" s="199" t="str">
        <f t="shared" si="15"/>
        <v>Zambia</v>
      </c>
      <c r="Q232" s="200"/>
      <c r="R232" s="43"/>
      <c r="S232" s="43"/>
      <c r="T232" s="43"/>
      <c r="U232" s="43"/>
    </row>
    <row r="233" spans="2:21">
      <c r="B233" s="34">
        <v>222</v>
      </c>
      <c r="C233" s="34" t="s">
        <v>723</v>
      </c>
      <c r="D233" s="214">
        <v>71</v>
      </c>
      <c r="E233" s="211">
        <v>74</v>
      </c>
      <c r="F233" s="208"/>
      <c r="G233" s="208">
        <f>VLOOKUP($C233,'3'!$B$6:$D$230,2,FALSE)</f>
        <v>71</v>
      </c>
      <c r="H233" s="208">
        <f>VLOOKUP($C233,'3'!$B$6:$D$231,3,FALSE)</f>
        <v>74</v>
      </c>
      <c r="I233" s="208">
        <f>+D233+E233-G233-H233</f>
        <v>0</v>
      </c>
      <c r="K233" s="34" t="s">
        <v>233</v>
      </c>
      <c r="L233" s="138" t="s">
        <v>487</v>
      </c>
      <c r="M233" s="203">
        <v>70.5</v>
      </c>
      <c r="N233" s="139">
        <f t="shared" si="13"/>
        <v>226</v>
      </c>
      <c r="O233" s="199" t="str">
        <f t="shared" si="14"/>
        <v>Zimbabwe</v>
      </c>
      <c r="P233" s="199" t="str">
        <f t="shared" si="15"/>
        <v>Zimbabwe</v>
      </c>
      <c r="Q233" s="200"/>
    </row>
    <row r="234" spans="2:21">
      <c r="B234" s="34">
        <v>223</v>
      </c>
      <c r="C234" s="34" t="s">
        <v>724</v>
      </c>
      <c r="D234" s="214">
        <v>93</v>
      </c>
      <c r="E234" s="211">
        <v>93</v>
      </c>
      <c r="F234" s="208"/>
      <c r="G234" s="208">
        <f>VLOOKUP($C234,'3'!$B$6:$D$230,2,FALSE)</f>
        <v>93</v>
      </c>
      <c r="H234" s="208">
        <f>VLOOKUP($C234,'3'!$B$6:$D$231,3,FALSE)</f>
        <v>93</v>
      </c>
      <c r="I234" s="208">
        <f>+D234+E234-G234-H234</f>
        <v>0</v>
      </c>
      <c r="K234" s="34" t="s">
        <v>233</v>
      </c>
      <c r="L234" s="138" t="s">
        <v>450</v>
      </c>
      <c r="M234" s="203">
        <v>56.25</v>
      </c>
      <c r="N234" s="139">
        <f t="shared" si="13"/>
        <v>189</v>
      </c>
      <c r="O234" s="199" t="str">
        <f t="shared" si="14"/>
        <v>South Africa</v>
      </c>
      <c r="P234" s="199" t="str">
        <f t="shared" si="15"/>
        <v>South Africa</v>
      </c>
      <c r="Q234" s="200"/>
    </row>
    <row r="235" spans="2:21">
      <c r="B235" s="34">
        <v>224</v>
      </c>
      <c r="C235" s="34" t="s">
        <v>664</v>
      </c>
      <c r="D235" s="214">
        <v>70</v>
      </c>
      <c r="E235" s="211">
        <v>60</v>
      </c>
      <c r="F235" s="208"/>
      <c r="G235" s="208">
        <f>VLOOKUP($C235,'3'!$B$6:$D$230,2,FALSE)</f>
        <v>70</v>
      </c>
      <c r="H235" s="208">
        <f>VLOOKUP($C235,'3'!$B$6:$D$231,3,FALSE)</f>
        <v>60</v>
      </c>
      <c r="I235" s="208">
        <f t="shared" ref="I235:I237" si="16">+D235+E235-G235-H235</f>
        <v>0</v>
      </c>
      <c r="K235" s="34" t="s">
        <v>233</v>
      </c>
      <c r="L235" s="138" t="s">
        <v>451</v>
      </c>
      <c r="M235" s="203">
        <v>72</v>
      </c>
      <c r="N235" s="139">
        <f t="shared" si="13"/>
        <v>190</v>
      </c>
      <c r="O235" s="199" t="str">
        <f t="shared" si="14"/>
        <v>South Sudan</v>
      </c>
      <c r="P235" s="199" t="str">
        <f t="shared" si="15"/>
        <v>South Sudan</v>
      </c>
      <c r="Q235" s="200"/>
    </row>
    <row r="236" spans="2:21">
      <c r="B236" s="34">
        <v>225</v>
      </c>
      <c r="C236" s="34" t="s">
        <v>136</v>
      </c>
      <c r="D236" s="214">
        <v>54</v>
      </c>
      <c r="E236" s="211">
        <v>77</v>
      </c>
      <c r="F236" s="208"/>
      <c r="G236" s="208">
        <f>VLOOKUP($C236,'3'!$B$6:$D$230,2,FALSE)</f>
        <v>54</v>
      </c>
      <c r="H236" s="208">
        <f>VLOOKUP($C236,'3'!$B$6:$D$231,3,FALSE)</f>
        <v>77</v>
      </c>
      <c r="I236" s="208">
        <f t="shared" si="16"/>
        <v>0</v>
      </c>
      <c r="K236" s="34" t="s">
        <v>233</v>
      </c>
      <c r="L236" s="138" t="s">
        <v>456</v>
      </c>
      <c r="M236" s="203">
        <v>101.25</v>
      </c>
      <c r="N236" s="139">
        <f t="shared" si="13"/>
        <v>195</v>
      </c>
      <c r="O236" s="199" t="str">
        <f t="shared" si="14"/>
        <v>Sweden</v>
      </c>
      <c r="P236" s="199" t="str">
        <f t="shared" si="15"/>
        <v>Sweden</v>
      </c>
      <c r="Q236" s="200"/>
    </row>
    <row r="237" spans="2:21">
      <c r="B237" s="34">
        <v>226</v>
      </c>
      <c r="C237" s="34" t="s">
        <v>137</v>
      </c>
      <c r="D237" s="214">
        <v>91</v>
      </c>
      <c r="E237" s="211">
        <v>71</v>
      </c>
      <c r="F237" s="208"/>
      <c r="G237" s="208">
        <f>VLOOKUP($C237,'3'!$B$6:$D$230,2,FALSE)</f>
        <v>91</v>
      </c>
      <c r="H237" s="208">
        <f>VLOOKUP($C237,'3'!$B$6:$D$231,3,FALSE)</f>
        <v>71</v>
      </c>
      <c r="I237" s="208">
        <f t="shared" si="16"/>
        <v>0</v>
      </c>
      <c r="K237" s="34" t="s">
        <v>233</v>
      </c>
      <c r="L237" s="218" t="s">
        <v>457</v>
      </c>
      <c r="M237" s="219">
        <v>110</v>
      </c>
      <c r="N237" s="220">
        <f t="shared" si="13"/>
        <v>196</v>
      </c>
      <c r="O237" s="217" t="str">
        <f t="shared" si="14"/>
        <v>Switzerland</v>
      </c>
      <c r="P237" s="199" t="str">
        <f t="shared" si="15"/>
        <v>Switzerland</v>
      </c>
      <c r="Q237" s="200"/>
    </row>
  </sheetData>
  <sheetProtection algorithmName="SHA-512" hashValue="LxjLJoeidrrYzv3ILNbBh2QBYWkV+EYZzBoEK0oKSziVy1dw4/DnAihPbC7GAk0vPufEaePJWplmRCngK/tQfg==" saltValue="s9YK9Xt1Rn6KaFR27JuMRw==" spinCount="100000" sheet="1" objects="1" scenarios="1"/>
  <sortState xmlns:xlrd2="http://schemas.microsoft.com/office/spreadsheetml/2017/richdata2" ref="C14:E237">
    <sortCondition ref="C13:C237"/>
  </sortState>
  <phoneticPr fontId="0" type="noConversion"/>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75309-D34D-49EC-BF6F-0B53ED19230D}">
  <sheetPr>
    <tabColor theme="3" tint="0.79998168889431442"/>
    <pageSetUpPr autoPageBreaks="0" fitToPage="1"/>
  </sheetPr>
  <dimension ref="A1:JK220"/>
  <sheetViews>
    <sheetView showGridLines="0" showRowColHeaders="0" workbookViewId="0"/>
  </sheetViews>
  <sheetFormatPr defaultColWidth="5.7109375" defaultRowHeight="20.100000000000001" customHeight="1"/>
  <cols>
    <col min="1" max="1" width="5.7109375" style="57" customWidth="1"/>
    <col min="2" max="2" width="22.85546875" style="57" customWidth="1"/>
    <col min="3" max="3" width="18.5703125" style="57" customWidth="1"/>
    <col min="4" max="4" width="22.85546875" style="57" customWidth="1"/>
    <col min="5" max="5" width="18.5703125" style="57" customWidth="1"/>
    <col min="6" max="6" width="25.7109375" style="57" customWidth="1"/>
    <col min="7" max="9" width="5.7109375" style="57" customWidth="1"/>
    <col min="10" max="10" width="8.42578125" style="57" customWidth="1"/>
    <col min="11" max="16384" width="5.71093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48.75" customHeight="1">
      <c r="A2" s="54"/>
      <c r="B2" s="56"/>
      <c r="C2" s="56"/>
      <c r="D2" s="244">
        <f>DTM</f>
        <v>46092</v>
      </c>
      <c r="E2" s="244"/>
      <c r="F2" s="244"/>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26" t="s">
        <v>546</v>
      </c>
      <c r="C4" s="226"/>
      <c r="D4" s="226"/>
      <c r="E4" s="226"/>
      <c r="F4" s="226"/>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60"/>
      <c r="C17" s="56"/>
      <c r="D17" s="56"/>
      <c r="E17" s="56"/>
      <c r="F17" s="56"/>
      <c r="G17" s="54"/>
      <c r="H17" s="54"/>
      <c r="I17" s="54"/>
      <c r="K17" s="54"/>
      <c r="L17" s="54"/>
      <c r="M17" s="54"/>
      <c r="N17" s="54"/>
      <c r="O17" s="54"/>
      <c r="P17" s="54"/>
      <c r="Q17" s="54"/>
      <c r="R17" s="54"/>
      <c r="S17" s="54"/>
      <c r="T17" s="54"/>
      <c r="U17" s="54"/>
      <c r="V17" s="54"/>
      <c r="W17" s="54"/>
      <c r="X17" s="54"/>
      <c r="Y17" s="54"/>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row>
    <row r="18" spans="1:271" ht="20.100000000000001" customHeight="1">
      <c r="A18" s="54"/>
      <c r="B18" s="61" t="s">
        <v>525</v>
      </c>
      <c r="C18" s="62"/>
      <c r="D18" s="63" t="s">
        <v>526</v>
      </c>
      <c r="E18" s="64"/>
      <c r="F18" s="61" t="s">
        <v>245</v>
      </c>
      <c r="G18" s="54"/>
      <c r="H18" s="54"/>
      <c r="I18" s="54"/>
      <c r="J18" s="54"/>
      <c r="K18" s="54"/>
      <c r="L18" s="54"/>
      <c r="M18" s="54"/>
      <c r="N18" s="54"/>
      <c r="O18" s="54"/>
      <c r="P18" s="54"/>
      <c r="Q18" s="54"/>
      <c r="R18" s="54"/>
      <c r="S18" s="54"/>
      <c r="T18" s="54"/>
      <c r="U18" s="54"/>
      <c r="V18" s="54"/>
      <c r="W18" s="54"/>
      <c r="X18" s="54"/>
      <c r="Y18" s="54"/>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row>
    <row r="19" spans="1:271" ht="20.100000000000001" customHeight="1">
      <c r="A19" s="54"/>
      <c r="B19" s="157" t="s">
        <v>527</v>
      </c>
      <c r="C19" s="30"/>
      <c r="D19" s="157" t="s">
        <v>527</v>
      </c>
      <c r="E19" s="30"/>
      <c r="F19" s="157" t="s">
        <v>528</v>
      </c>
      <c r="G19" s="54"/>
      <c r="H19" s="54"/>
      <c r="I19" s="54"/>
      <c r="J19" s="54"/>
      <c r="K19" s="82"/>
      <c r="L19" s="54"/>
      <c r="M19" s="54"/>
      <c r="N19" s="54"/>
      <c r="O19" s="54"/>
      <c r="P19" s="54"/>
      <c r="Q19" s="54"/>
      <c r="R19" s="54"/>
      <c r="S19" s="54"/>
      <c r="T19" s="54"/>
      <c r="U19" s="54"/>
      <c r="V19" s="54"/>
      <c r="W19" s="54"/>
      <c r="X19" s="54"/>
      <c r="Y19" s="54"/>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row>
    <row r="20" spans="1:271" ht="20.100000000000001" customHeight="1" thickBot="1">
      <c r="A20" s="54"/>
      <c r="B20" s="30"/>
      <c r="C20" s="30"/>
      <c r="D20" s="30"/>
      <c r="E20" s="30"/>
      <c r="F20" s="29"/>
      <c r="G20" s="54"/>
      <c r="H20" s="54"/>
      <c r="I20" s="54"/>
      <c r="J20" s="54"/>
      <c r="K20" s="82"/>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158" t="s">
        <v>529</v>
      </c>
      <c r="C21" s="72"/>
      <c r="D21" s="72"/>
      <c r="E21" s="72"/>
      <c r="F21" s="70" t="s">
        <v>530</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customHeight="1" thickTop="1">
      <c r="A22" s="54"/>
      <c r="B22" s="78"/>
      <c r="C22" s="78"/>
      <c r="D22" s="78"/>
      <c r="E22" s="78"/>
      <c r="F22" s="78"/>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2" customHeight="1">
      <c r="A23" s="54"/>
      <c r="B23" s="159" t="s">
        <v>531</v>
      </c>
      <c r="C23" s="74"/>
      <c r="D23" s="74"/>
      <c r="E23" s="74"/>
      <c r="F23" s="74"/>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2" customHeight="1">
      <c r="A24" s="54"/>
      <c r="B24" s="159" t="s">
        <v>532</v>
      </c>
      <c r="C24" s="72"/>
      <c r="D24" s="72"/>
      <c r="E24" s="72"/>
      <c r="F24" s="72"/>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2" customHeight="1">
      <c r="A25" s="54"/>
      <c r="B25" s="78"/>
      <c r="C25" s="78"/>
      <c r="D25" s="78"/>
      <c r="E25" s="78"/>
      <c r="F25" s="78"/>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27" t="s">
        <v>730</v>
      </c>
      <c r="C26" s="228"/>
      <c r="D26" s="228"/>
      <c r="E26" s="228"/>
      <c r="F26" s="160" t="s">
        <v>499</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29"/>
      <c r="C27" s="230"/>
      <c r="D27" s="230"/>
      <c r="E27" s="230"/>
      <c r="F27" s="160" t="s">
        <v>500</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c r="HL34" s="56"/>
      <c r="HM34" s="56"/>
      <c r="HN34" s="56"/>
      <c r="HO34" s="56"/>
      <c r="HP34" s="56"/>
      <c r="HQ34" s="56"/>
      <c r="HR34" s="56"/>
      <c r="HS34" s="56"/>
      <c r="HT34" s="56"/>
      <c r="HU34" s="56"/>
      <c r="HV34" s="56"/>
      <c r="HW34" s="56"/>
      <c r="HX34" s="56"/>
      <c r="HY34" s="56"/>
      <c r="HZ34" s="56"/>
      <c r="IA34" s="56"/>
      <c r="IB34" s="56"/>
      <c r="IC34" s="56"/>
      <c r="ID34" s="56"/>
      <c r="IE34" s="56"/>
      <c r="IF34" s="56"/>
      <c r="IG34" s="56"/>
      <c r="IH34" s="56"/>
      <c r="II34" s="56"/>
      <c r="IJ34" s="56"/>
      <c r="IK34" s="56"/>
      <c r="IL34" s="56"/>
      <c r="IM34" s="56"/>
      <c r="IN34" s="56"/>
      <c r="IO34" s="56"/>
      <c r="IP34" s="56"/>
      <c r="IQ34" s="56"/>
      <c r="IR34" s="56"/>
      <c r="IS34" s="56"/>
      <c r="IT34" s="56"/>
      <c r="IU34" s="56"/>
      <c r="IV34" s="56"/>
      <c r="IW34" s="56"/>
      <c r="IX34" s="56"/>
      <c r="IY34" s="56"/>
      <c r="IZ34" s="56"/>
      <c r="JA34" s="56"/>
      <c r="JB34" s="56"/>
      <c r="JC34" s="56"/>
      <c r="JD34" s="56"/>
      <c r="JE34" s="56"/>
      <c r="JF34" s="56"/>
      <c r="JG34" s="56"/>
      <c r="JH34" s="56"/>
      <c r="JI34" s="56"/>
      <c r="JJ34" s="56"/>
      <c r="JK34" s="56"/>
    </row>
    <row r="35" spans="1:271" ht="20.100000000000001"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84"/>
      <c r="D37" s="8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84"/>
      <c r="D46" s="8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c r="GX83" s="56"/>
      <c r="GY83" s="56"/>
      <c r="GZ83" s="56"/>
      <c r="HA83" s="56"/>
      <c r="HB83" s="56"/>
      <c r="HC83" s="56"/>
      <c r="HD83" s="56"/>
      <c r="HE83" s="56"/>
      <c r="HF83" s="56"/>
      <c r="HG83" s="56"/>
      <c r="HH83" s="56"/>
      <c r="HI83" s="56"/>
      <c r="HJ83" s="56"/>
      <c r="HK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row r="220" spans="7:205" ht="20.100000000000001" customHeight="1">
      <c r="G220" s="54"/>
      <c r="H220" s="54"/>
      <c r="I220" s="54"/>
      <c r="J220" s="54"/>
      <c r="K220" s="54"/>
      <c r="L220" s="54"/>
      <c r="M220" s="54"/>
      <c r="N220" s="54"/>
      <c r="O220" s="54"/>
      <c r="P220" s="54"/>
      <c r="Q220" s="54"/>
      <c r="R220" s="54"/>
      <c r="S220" s="54"/>
      <c r="T220" s="54"/>
      <c r="U220" s="54"/>
      <c r="V220" s="54"/>
      <c r="W220" s="54"/>
      <c r="X220" s="54"/>
      <c r="Y220" s="54"/>
      <c r="Z220" s="54"/>
      <c r="AA220" s="56"/>
      <c r="AB220" s="56"/>
      <c r="AC220" s="56"/>
      <c r="AD220" s="56"/>
      <c r="AE220" s="56"/>
      <c r="AF220" s="56"/>
      <c r="AG220" s="56"/>
      <c r="AH220" s="56"/>
      <c r="AI220" s="56"/>
      <c r="AJ220" s="56"/>
      <c r="AK220" s="56"/>
      <c r="AL220" s="56"/>
      <c r="AM220" s="56"/>
      <c r="AN220" s="56"/>
      <c r="AO220" s="56"/>
      <c r="AP220" s="56"/>
      <c r="AQ220" s="56"/>
      <c r="AR220" s="56"/>
      <c r="AS220" s="56"/>
      <c r="AT220" s="56"/>
      <c r="AU220" s="56"/>
      <c r="AV220" s="56"/>
      <c r="AW220" s="56"/>
      <c r="AX220" s="56"/>
      <c r="AY220" s="56"/>
      <c r="AZ220" s="56"/>
      <c r="BA220" s="56"/>
      <c r="BB220" s="56"/>
      <c r="BC220" s="56"/>
      <c r="BD220" s="56"/>
      <c r="BE220" s="56"/>
      <c r="BF220" s="56"/>
      <c r="BG220" s="56"/>
      <c r="BH220" s="56"/>
      <c r="BI220" s="56"/>
      <c r="BJ220" s="56"/>
      <c r="BK220" s="56"/>
      <c r="BL220" s="56"/>
      <c r="BM220" s="56"/>
      <c r="BN220" s="56"/>
      <c r="BO220" s="56"/>
      <c r="BP220" s="56"/>
      <c r="BQ220" s="56"/>
      <c r="BR220" s="56"/>
      <c r="BS220" s="56"/>
      <c r="BT220" s="56"/>
      <c r="BU220" s="56"/>
      <c r="BV220" s="56"/>
      <c r="BW220" s="56"/>
      <c r="BX220" s="56"/>
      <c r="BY220" s="56"/>
      <c r="BZ220" s="56"/>
      <c r="CA220" s="56"/>
      <c r="CB220" s="56"/>
      <c r="CC220" s="56"/>
      <c r="CD220" s="56"/>
      <c r="CE220" s="56"/>
      <c r="CF220" s="56"/>
      <c r="CG220" s="56"/>
      <c r="CH220" s="56"/>
      <c r="CI220" s="56"/>
      <c r="CJ220" s="56"/>
      <c r="CK220" s="56"/>
      <c r="CL220" s="56"/>
      <c r="CM220" s="56"/>
      <c r="CN220" s="56"/>
      <c r="CO220" s="56"/>
      <c r="CP220" s="56"/>
      <c r="CQ220" s="56"/>
      <c r="CR220" s="56"/>
      <c r="CS220" s="56"/>
      <c r="CT220" s="56"/>
      <c r="CU220" s="56"/>
      <c r="CV220" s="56"/>
      <c r="CW220" s="56"/>
      <c r="CX220" s="56"/>
      <c r="CY220" s="56"/>
      <c r="CZ220" s="56"/>
      <c r="DA220" s="56"/>
      <c r="DB220" s="56"/>
      <c r="DC220" s="56"/>
      <c r="DD220" s="56"/>
      <c r="DE220" s="56"/>
      <c r="DF220" s="56"/>
      <c r="DG220" s="56"/>
      <c r="DH220" s="56"/>
      <c r="DI220" s="56"/>
      <c r="DJ220" s="56"/>
      <c r="DK220" s="56"/>
      <c r="DL220" s="56"/>
      <c r="DM220" s="56"/>
      <c r="DN220" s="56"/>
      <c r="DO220" s="56"/>
      <c r="DP220" s="56"/>
      <c r="DQ220" s="56"/>
      <c r="DR220" s="56"/>
      <c r="DS220" s="56"/>
      <c r="DT220" s="56"/>
      <c r="DU220" s="56"/>
      <c r="DV220" s="56"/>
      <c r="DW220" s="56"/>
      <c r="DX220" s="56"/>
      <c r="DY220" s="56"/>
      <c r="DZ220" s="56"/>
      <c r="EA220" s="56"/>
      <c r="EB220" s="56"/>
      <c r="EC220" s="56"/>
      <c r="ED220" s="56"/>
      <c r="EE220" s="56"/>
      <c r="EF220" s="56"/>
      <c r="EG220" s="56"/>
      <c r="EH220" s="56"/>
      <c r="EI220" s="56"/>
      <c r="EJ220" s="56"/>
      <c r="EK220" s="56"/>
      <c r="EL220" s="56"/>
      <c r="EM220" s="56"/>
      <c r="EN220" s="56"/>
      <c r="EO220" s="56"/>
      <c r="EP220" s="56"/>
      <c r="EQ220" s="56"/>
      <c r="ER220" s="56"/>
      <c r="ES220" s="56"/>
      <c r="ET220" s="56"/>
      <c r="EU220" s="56"/>
      <c r="EV220" s="56"/>
      <c r="EW220" s="56"/>
      <c r="EX220" s="56"/>
      <c r="EY220" s="56"/>
      <c r="EZ220" s="56"/>
      <c r="FA220" s="56"/>
      <c r="FB220" s="56"/>
      <c r="FC220" s="56"/>
      <c r="FD220" s="56"/>
      <c r="FE220" s="56"/>
      <c r="FF220" s="56"/>
      <c r="FG220" s="56"/>
      <c r="FH220" s="56"/>
      <c r="FI220" s="56"/>
      <c r="FJ220" s="56"/>
      <c r="FK220" s="56"/>
      <c r="FL220" s="56"/>
      <c r="FM220" s="56"/>
      <c r="FN220" s="56"/>
      <c r="FO220" s="56"/>
      <c r="FP220" s="56"/>
      <c r="FQ220" s="56"/>
      <c r="FR220" s="56"/>
      <c r="FS220" s="56"/>
      <c r="FT220" s="56"/>
      <c r="FU220" s="56"/>
      <c r="FV220" s="56"/>
      <c r="FW220" s="56"/>
      <c r="FX220" s="56"/>
      <c r="FY220" s="56"/>
      <c r="FZ220" s="56"/>
      <c r="GA220" s="56"/>
      <c r="GB220" s="56"/>
      <c r="GC220" s="56"/>
      <c r="GD220" s="56"/>
      <c r="GE220" s="56"/>
      <c r="GF220" s="56"/>
      <c r="GG220" s="56"/>
      <c r="GH220" s="56"/>
      <c r="GI220" s="56"/>
      <c r="GJ220" s="56"/>
      <c r="GK220" s="56"/>
      <c r="GL220" s="56"/>
      <c r="GM220" s="56"/>
      <c r="GN220" s="56"/>
      <c r="GO220" s="56"/>
      <c r="GP220" s="56"/>
      <c r="GQ220" s="56"/>
      <c r="GR220" s="56"/>
      <c r="GS220" s="56"/>
      <c r="GT220" s="56"/>
      <c r="GU220" s="56"/>
      <c r="GV220" s="56"/>
      <c r="GW220" s="56"/>
    </row>
  </sheetData>
  <sheetProtection algorithmName="SHA-512" hashValue="0lSvo4kiSz0gjuykw0qNS361Pq6cP4UNkGfJYgvy8m2KBCg3bRFogmAd7GgIVZUO74ndM7ndy3GXXpRe+EZ39Q==" saltValue="Fh0Acw6nHNMmMJ8mDKnHmQ==" spinCount="100000" sheet="1" objects="1" scenarios="1"/>
  <mergeCells count="3">
    <mergeCell ref="D2:F2"/>
    <mergeCell ref="B4:F4"/>
    <mergeCell ref="B26:E27"/>
  </mergeCells>
  <hyperlinks>
    <hyperlink ref="B19" location="'1FR'!A1" tooltip="Note de la rédaction" display="} Cliquez ici" xr:uid="{2B59638C-3AEE-4997-97FE-3912AFB36FAD}"/>
    <hyperlink ref="D19" location="'2FR'!A1" tooltip="Outil de calcul" display="} Cliquez ici" xr:uid="{34C63C15-36FA-45CA-B33A-08C07890CC88}"/>
    <hyperlink ref="F19" r:id="rId1" tooltip="Checklist" xr:uid="{9C5EDAC4-85E7-43F8-937D-0626BC1D851C}"/>
    <hyperlink ref="F21" r:id="rId2" tooltip="Contactez la rédaction" xr:uid="{FA54DA72-1FD6-4C23-96E6-33031C8A57A7}"/>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8E978-F04A-4BA1-94A5-D417C0BDD44D}">
  <sheetPr>
    <tabColor theme="3" tint="0.79998168889431442"/>
    <pageSetUpPr fitToPage="1"/>
  </sheetPr>
  <dimension ref="A1:K81"/>
  <sheetViews>
    <sheetView showGridLines="0" showRowColHeaders="0" zoomScaleNormal="100" workbookViewId="0"/>
  </sheetViews>
  <sheetFormatPr defaultColWidth="9.140625" defaultRowHeight="14.1" customHeight="1"/>
  <cols>
    <col min="1" max="1" width="5.7109375" style="45" customWidth="1"/>
    <col min="2" max="2" width="4.42578125" style="45" customWidth="1"/>
    <col min="3" max="3" width="27" style="45" customWidth="1"/>
    <col min="4" max="4" width="39.140625" style="45" customWidth="1"/>
    <col min="5" max="5" width="39.28515625" style="45" customWidth="1"/>
    <col min="6" max="6" width="2.42578125" style="45" customWidth="1"/>
    <col min="7" max="12" width="5.7109375" style="45" customWidth="1"/>
    <col min="13" max="16384" width="9.140625" style="45"/>
  </cols>
  <sheetData>
    <row r="1" spans="2:11" ht="15.95" customHeight="1" thickBot="1">
      <c r="H1" s="46"/>
      <c r="I1" s="46"/>
      <c r="J1" s="47"/>
      <c r="K1" s="47"/>
    </row>
    <row r="2" spans="2:11" ht="30" customHeight="1" thickBot="1">
      <c r="B2" s="231" t="s">
        <v>584</v>
      </c>
      <c r="C2" s="231"/>
      <c r="D2" s="231"/>
      <c r="E2" s="231"/>
      <c r="F2" s="231"/>
      <c r="H2" s="20" t="s">
        <v>181</v>
      </c>
      <c r="I2" s="48"/>
      <c r="J2" s="49"/>
      <c r="K2" s="50" t="s">
        <v>184</v>
      </c>
    </row>
    <row r="3" spans="2:11" ht="15.95" customHeight="1">
      <c r="B3" s="51" t="s">
        <v>261</v>
      </c>
      <c r="C3" s="51"/>
      <c r="D3" s="51"/>
      <c r="E3" s="51"/>
      <c r="F3" s="51"/>
      <c r="H3" s="87"/>
      <c r="I3" s="87"/>
      <c r="J3" s="87"/>
      <c r="K3" s="87"/>
    </row>
    <row r="4" spans="2:11" ht="53.25" customHeight="1">
      <c r="B4" s="232" t="s">
        <v>734</v>
      </c>
      <c r="C4" s="232"/>
      <c r="D4" s="232"/>
      <c r="E4" s="232"/>
      <c r="F4" s="232"/>
      <c r="H4" s="87"/>
      <c r="I4" s="87"/>
      <c r="J4" s="87"/>
      <c r="K4" s="87"/>
    </row>
    <row r="5" spans="2:11" ht="53.25" customHeight="1">
      <c r="B5" s="232" t="s">
        <v>578</v>
      </c>
      <c r="C5" s="232"/>
      <c r="D5" s="232"/>
      <c r="E5" s="232"/>
      <c r="F5" s="232"/>
      <c r="H5" s="87"/>
      <c r="I5" s="87"/>
      <c r="J5" s="87"/>
      <c r="K5" s="87"/>
    </row>
    <row r="6" spans="2:11" ht="15.95" customHeight="1">
      <c r="B6" s="86"/>
      <c r="C6" s="86"/>
      <c r="D6" s="86"/>
      <c r="E6" s="86"/>
      <c r="F6" s="86"/>
      <c r="H6" s="87"/>
      <c r="I6" s="87"/>
      <c r="J6" s="87"/>
      <c r="K6" s="87"/>
    </row>
    <row r="7" spans="2:11" ht="15.95" customHeight="1">
      <c r="B7" s="234" t="s">
        <v>579</v>
      </c>
      <c r="C7" s="235"/>
      <c r="D7" s="235"/>
      <c r="E7" s="235"/>
      <c r="F7" s="235"/>
      <c r="H7" s="87"/>
      <c r="I7" s="87"/>
      <c r="J7" s="87"/>
      <c r="K7" s="87"/>
    </row>
    <row r="8" spans="2:11" ht="39" customHeight="1">
      <c r="B8" s="233" t="s">
        <v>616</v>
      </c>
      <c r="C8" s="233"/>
      <c r="D8" s="233"/>
      <c r="E8" s="233"/>
      <c r="F8" s="233"/>
      <c r="H8" s="87"/>
      <c r="I8" s="87"/>
      <c r="J8" s="87"/>
      <c r="K8" s="87"/>
    </row>
    <row r="9" spans="2:11" ht="15">
      <c r="H9" s="87"/>
      <c r="I9" s="87"/>
      <c r="J9" s="87"/>
      <c r="K9" s="87"/>
    </row>
    <row r="10" spans="2:11" ht="15.95" customHeight="1">
      <c r="C10" s="91" t="s">
        <v>576</v>
      </c>
      <c r="D10" s="92" t="s">
        <v>580</v>
      </c>
      <c r="E10" s="92" t="s">
        <v>581</v>
      </c>
      <c r="H10" s="87"/>
      <c r="I10" s="87"/>
      <c r="J10" s="87"/>
      <c r="K10" s="87"/>
    </row>
    <row r="11" spans="2:11" ht="15.95" customHeight="1">
      <c r="C11" s="90" t="s">
        <v>560</v>
      </c>
      <c r="D11" s="89" t="s">
        <v>603</v>
      </c>
      <c r="E11" s="89" t="s">
        <v>608</v>
      </c>
      <c r="H11" s="87"/>
      <c r="I11" s="88"/>
      <c r="J11" s="88"/>
      <c r="K11" s="88"/>
    </row>
    <row r="12" spans="2:11" ht="15.95" customHeight="1">
      <c r="C12" s="90" t="s">
        <v>565</v>
      </c>
      <c r="D12" s="89" t="s">
        <v>604</v>
      </c>
      <c r="E12" s="89" t="s">
        <v>609</v>
      </c>
      <c r="H12" s="87"/>
      <c r="I12" s="88"/>
      <c r="J12" s="88"/>
      <c r="K12" s="88"/>
    </row>
    <row r="13" spans="2:11" ht="15.95" customHeight="1">
      <c r="C13" s="90" t="s">
        <v>568</v>
      </c>
      <c r="D13" s="89" t="s">
        <v>605</v>
      </c>
      <c r="E13" s="89" t="s">
        <v>610</v>
      </c>
      <c r="H13" s="87"/>
      <c r="I13" s="88"/>
      <c r="J13" s="88"/>
      <c r="K13" s="88"/>
    </row>
    <row r="14" spans="2:11" ht="15.95" customHeight="1">
      <c r="C14" s="90" t="s">
        <v>561</v>
      </c>
      <c r="D14" s="89" t="s">
        <v>606</v>
      </c>
      <c r="E14" s="89" t="s">
        <v>611</v>
      </c>
      <c r="H14" s="87"/>
      <c r="I14" s="88"/>
      <c r="J14" s="88"/>
      <c r="K14" s="88"/>
    </row>
    <row r="15" spans="2:11" ht="15.95" customHeight="1">
      <c r="C15" s="90" t="s">
        <v>570</v>
      </c>
      <c r="D15" s="89" t="s">
        <v>607</v>
      </c>
      <c r="E15" s="89" t="s">
        <v>612</v>
      </c>
      <c r="H15" s="87"/>
      <c r="I15" s="88"/>
      <c r="J15" s="88"/>
      <c r="K15" s="88"/>
    </row>
    <row r="16" spans="2:11" ht="15.95" customHeight="1">
      <c r="H16" s="87"/>
      <c r="I16" s="88"/>
      <c r="J16" s="88"/>
      <c r="K16" s="88"/>
    </row>
    <row r="17" spans="1:11" ht="15.95" customHeight="1">
      <c r="B17" s="127" t="s">
        <v>583</v>
      </c>
      <c r="H17" s="87"/>
      <c r="I17" s="88"/>
      <c r="J17" s="88"/>
      <c r="K17" s="88"/>
    </row>
    <row r="18" spans="1:11" ht="190.5" customHeight="1">
      <c r="B18" s="233" t="s">
        <v>735</v>
      </c>
      <c r="C18" s="233"/>
      <c r="D18" s="233"/>
      <c r="E18" s="233"/>
      <c r="H18" s="87"/>
      <c r="I18" s="88"/>
      <c r="J18" s="88"/>
      <c r="K18" s="88"/>
    </row>
    <row r="19" spans="1:11" ht="15.95" customHeight="1">
      <c r="B19" s="85"/>
      <c r="C19" s="85"/>
      <c r="D19" s="85"/>
      <c r="E19" s="85"/>
      <c r="H19" s="87"/>
      <c r="I19" s="88"/>
      <c r="J19" s="88"/>
      <c r="K19" s="88"/>
    </row>
    <row r="20" spans="1:11" ht="15.95" customHeight="1">
      <c r="A20" s="88"/>
      <c r="B20" s="88"/>
      <c r="C20" s="88"/>
      <c r="D20" s="88"/>
      <c r="E20" s="88"/>
      <c r="F20" s="88"/>
      <c r="G20" s="88"/>
      <c r="H20" s="87"/>
      <c r="I20" s="88"/>
      <c r="J20" s="88"/>
      <c r="K20" s="88"/>
    </row>
    <row r="21" spans="1:11" ht="15.95" customHeight="1">
      <c r="H21" s="52"/>
      <c r="I21" s="52"/>
      <c r="J21" s="52"/>
      <c r="K21" s="52"/>
    </row>
    <row r="22" spans="1:11" ht="15.95" customHeight="1">
      <c r="H22" s="52"/>
      <c r="I22" s="52"/>
      <c r="J22" s="52"/>
      <c r="K22" s="52"/>
    </row>
    <row r="23" spans="1:11" ht="27.75" customHeight="1">
      <c r="H23" s="52"/>
      <c r="I23" s="52"/>
      <c r="J23" s="52"/>
      <c r="K23" s="52"/>
    </row>
    <row r="24" spans="1:11" ht="15.95" customHeight="1">
      <c r="H24" s="52"/>
      <c r="I24" s="52"/>
      <c r="J24" s="52"/>
      <c r="K24" s="52"/>
    </row>
    <row r="25" spans="1:11" ht="15.95" customHeight="1">
      <c r="H25" s="52"/>
      <c r="I25" s="52"/>
      <c r="J25" s="52"/>
      <c r="K25" s="52"/>
    </row>
    <row r="26" spans="1:11" ht="15.95" customHeight="1">
      <c r="H26" s="52"/>
      <c r="I26" s="52"/>
      <c r="J26" s="52"/>
      <c r="K26" s="52"/>
    </row>
    <row r="27" spans="1:11" ht="15.95" customHeight="1">
      <c r="H27" s="52"/>
      <c r="I27" s="52"/>
      <c r="J27" s="52"/>
      <c r="K27" s="52"/>
    </row>
    <row r="28" spans="1:11" ht="15.95" customHeight="1">
      <c r="H28" s="52"/>
      <c r="I28" s="52"/>
      <c r="J28" s="52"/>
      <c r="K28" s="52"/>
    </row>
    <row r="29" spans="1:11" ht="15.95" customHeight="1">
      <c r="H29" s="52"/>
      <c r="I29" s="52"/>
      <c r="J29" s="52"/>
      <c r="K29" s="52"/>
    </row>
    <row r="30" spans="1:11" ht="42.75" customHeight="1">
      <c r="H30" s="52"/>
      <c r="I30" s="52"/>
      <c r="J30" s="52"/>
      <c r="K30" s="52"/>
    </row>
    <row r="31" spans="1:11" ht="15.95" customHeight="1">
      <c r="H31" s="52"/>
      <c r="I31" s="52"/>
      <c r="J31" s="52"/>
      <c r="K31" s="52"/>
    </row>
    <row r="32" spans="1:11" ht="15.95" customHeight="1">
      <c r="H32" s="52"/>
      <c r="I32" s="52"/>
      <c r="J32" s="52"/>
      <c r="K32" s="52"/>
    </row>
    <row r="33" spans="8:11" ht="15.95" customHeight="1">
      <c r="H33" s="52"/>
      <c r="I33" s="52"/>
      <c r="J33" s="52"/>
      <c r="K33" s="52"/>
    </row>
    <row r="34" spans="8:11" ht="15.95" customHeight="1">
      <c r="H34" s="52"/>
      <c r="I34" s="52"/>
      <c r="J34" s="52"/>
      <c r="K34" s="52"/>
    </row>
    <row r="35" spans="8:11" ht="15.95" customHeight="1">
      <c r="H35" s="52"/>
      <c r="I35" s="52"/>
      <c r="J35" s="52"/>
      <c r="K35" s="52"/>
    </row>
    <row r="36" spans="8:11" ht="15.95" customHeight="1">
      <c r="H36" s="52"/>
      <c r="I36" s="52"/>
      <c r="J36" s="52"/>
      <c r="K36" s="52"/>
    </row>
    <row r="37" spans="8:11" ht="15.95" customHeight="1">
      <c r="H37" s="52"/>
      <c r="I37" s="52"/>
      <c r="J37" s="52"/>
      <c r="K37" s="52"/>
    </row>
    <row r="38" spans="8:11" ht="15.95" customHeight="1">
      <c r="H38" s="52"/>
      <c r="I38" s="52"/>
      <c r="J38" s="52"/>
      <c r="K38" s="52"/>
    </row>
    <row r="39" spans="8:11" ht="29.25" customHeight="1">
      <c r="H39" s="52"/>
      <c r="I39" s="52"/>
      <c r="J39" s="52"/>
      <c r="K39" s="52"/>
    </row>
    <row r="40" spans="8:11" ht="15.95" customHeight="1">
      <c r="H40" s="52"/>
      <c r="I40" s="52"/>
      <c r="J40" s="52"/>
      <c r="K40" s="52"/>
    </row>
    <row r="41" spans="8:11" ht="15.95" customHeight="1">
      <c r="H41" s="52"/>
      <c r="I41" s="52"/>
      <c r="J41" s="52"/>
      <c r="K41" s="52"/>
    </row>
    <row r="42" spans="8:11" ht="30" customHeight="1">
      <c r="H42" s="52"/>
      <c r="I42" s="52"/>
      <c r="J42" s="52"/>
      <c r="K42" s="52"/>
    </row>
    <row r="43" spans="8:11" ht="15.95" customHeight="1">
      <c r="H43" s="52"/>
      <c r="I43" s="52"/>
      <c r="J43" s="52"/>
      <c r="K43" s="52"/>
    </row>
    <row r="44" spans="8:11" ht="15.95" customHeight="1">
      <c r="H44" s="52"/>
      <c r="I44" s="52"/>
      <c r="J44" s="52"/>
      <c r="K44" s="52"/>
    </row>
    <row r="45" spans="8:11" ht="15.95" customHeight="1">
      <c r="H45" s="52"/>
      <c r="I45" s="52"/>
      <c r="J45" s="52"/>
      <c r="K45" s="52"/>
    </row>
    <row r="46" spans="8:11" ht="27.75" customHeight="1">
      <c r="H46" s="52"/>
      <c r="I46" s="52"/>
      <c r="J46" s="52"/>
      <c r="K46" s="52"/>
    </row>
    <row r="47" spans="8:11" ht="15.95" customHeight="1">
      <c r="H47" s="52"/>
      <c r="I47" s="52"/>
      <c r="J47" s="52"/>
      <c r="K47" s="52"/>
    </row>
    <row r="48" spans="8:11" ht="15.95" customHeight="1">
      <c r="H48" s="52"/>
      <c r="I48" s="52"/>
      <c r="J48" s="52"/>
      <c r="K48" s="52"/>
    </row>
    <row r="49" spans="1:11" ht="70.5" customHeight="1">
      <c r="H49" s="52"/>
      <c r="I49" s="52"/>
      <c r="J49" s="52"/>
      <c r="K49" s="52"/>
    </row>
    <row r="50" spans="1:11" ht="15.95" customHeight="1">
      <c r="H50" s="52"/>
      <c r="I50" s="52"/>
      <c r="J50" s="52"/>
      <c r="K50" s="52"/>
    </row>
    <row r="51" spans="1:11" ht="15.95" customHeight="1">
      <c r="H51" s="52"/>
      <c r="I51" s="52"/>
      <c r="J51" s="52"/>
      <c r="K51" s="52"/>
    </row>
    <row r="52" spans="1:11" ht="15.95" customHeight="1">
      <c r="H52" s="52"/>
      <c r="I52" s="52"/>
      <c r="J52" s="52"/>
      <c r="K52" s="52"/>
    </row>
    <row r="53" spans="1:11" ht="15.95" customHeight="1">
      <c r="H53" s="52"/>
      <c r="I53" s="52"/>
      <c r="J53" s="52"/>
      <c r="K53" s="52"/>
    </row>
    <row r="54" spans="1:11" ht="15.95" customHeight="1">
      <c r="H54" s="52"/>
      <c r="I54" s="52"/>
      <c r="J54" s="52"/>
      <c r="K54" s="52"/>
    </row>
    <row r="55" spans="1:11" ht="15.95" customHeight="1">
      <c r="H55" s="52"/>
      <c r="I55" s="52"/>
      <c r="J55" s="52"/>
      <c r="K55" s="52"/>
    </row>
    <row r="56" spans="1:11" ht="15.95" customHeight="1">
      <c r="H56" s="52"/>
      <c r="I56" s="52"/>
      <c r="J56" s="52"/>
      <c r="K56" s="52"/>
    </row>
    <row r="57" spans="1:11" ht="15.95" customHeight="1">
      <c r="H57" s="52"/>
      <c r="I57" s="52"/>
      <c r="J57" s="52"/>
      <c r="K57" s="52"/>
    </row>
    <row r="58" spans="1:11" ht="15.95" customHeight="1">
      <c r="H58" s="52"/>
      <c r="I58" s="52"/>
      <c r="J58" s="52"/>
      <c r="K58" s="52"/>
    </row>
    <row r="59" spans="1:11" ht="15.95" customHeight="1">
      <c r="H59" s="52"/>
      <c r="I59" s="52"/>
      <c r="J59" s="52"/>
      <c r="K59" s="52"/>
    </row>
    <row r="60" spans="1:11" ht="7.5" customHeight="1">
      <c r="H60" s="52"/>
      <c r="I60" s="52"/>
      <c r="J60" s="52"/>
      <c r="K60" s="52"/>
    </row>
    <row r="61" spans="1:11" ht="15.95" customHeight="1">
      <c r="H61" s="52"/>
      <c r="I61" s="52"/>
      <c r="J61" s="52"/>
      <c r="K61" s="52"/>
    </row>
    <row r="62" spans="1:11" ht="15.95" customHeight="1">
      <c r="H62" s="52"/>
      <c r="I62" s="52"/>
      <c r="J62" s="52"/>
      <c r="K62" s="52"/>
    </row>
    <row r="63" spans="1:11" ht="15.95" customHeight="1">
      <c r="A63" s="53"/>
      <c r="H63" s="52"/>
      <c r="I63" s="52"/>
      <c r="J63" s="52"/>
      <c r="K63" s="52"/>
    </row>
    <row r="64" spans="1:11" ht="15.95" customHeight="1">
      <c r="H64" s="52"/>
      <c r="I64" s="52"/>
      <c r="J64" s="52"/>
      <c r="K64" s="52"/>
    </row>
    <row r="65" spans="1:11" ht="15.95" customHeight="1">
      <c r="H65" s="52"/>
      <c r="I65" s="52"/>
      <c r="J65" s="52"/>
      <c r="K65" s="52"/>
    </row>
    <row r="66" spans="1:11" ht="15.95" customHeight="1">
      <c r="H66" s="52"/>
      <c r="I66" s="52"/>
      <c r="J66" s="52"/>
      <c r="K66" s="52"/>
    </row>
    <row r="67" spans="1:11" ht="15.75" customHeight="1">
      <c r="H67" s="52"/>
      <c r="I67" s="52"/>
      <c r="J67" s="52"/>
      <c r="K67" s="52"/>
    </row>
    <row r="68" spans="1:11" ht="15.95" customHeight="1">
      <c r="H68" s="52"/>
      <c r="I68" s="52"/>
      <c r="J68" s="52"/>
      <c r="K68" s="52"/>
    </row>
    <row r="69" spans="1:11" ht="15.95" customHeight="1">
      <c r="H69" s="52"/>
      <c r="I69" s="52"/>
      <c r="J69" s="52"/>
      <c r="K69" s="52"/>
    </row>
    <row r="70" spans="1:11" ht="15.95" customHeight="1">
      <c r="H70" s="52"/>
      <c r="I70" s="52"/>
      <c r="J70" s="52"/>
      <c r="K70" s="52"/>
    </row>
    <row r="71" spans="1:11" ht="51" customHeight="1">
      <c r="H71" s="52"/>
      <c r="I71" s="52"/>
      <c r="J71" s="52"/>
      <c r="K71" s="52"/>
    </row>
    <row r="72" spans="1:11" ht="15">
      <c r="H72" s="52"/>
      <c r="I72" s="52"/>
      <c r="J72" s="52"/>
      <c r="K72" s="52"/>
    </row>
    <row r="73" spans="1:11" ht="15.95" customHeight="1">
      <c r="H73" s="52"/>
      <c r="I73" s="52"/>
      <c r="J73" s="52"/>
      <c r="K73" s="52"/>
    </row>
    <row r="74" spans="1:11" ht="58.5" customHeight="1">
      <c r="H74" s="52"/>
      <c r="I74" s="52"/>
      <c r="J74" s="52"/>
      <c r="K74" s="52"/>
    </row>
    <row r="75" spans="1:11" ht="15.95" customHeight="1">
      <c r="H75" s="52"/>
      <c r="I75" s="52"/>
      <c r="J75" s="52"/>
      <c r="K75" s="52"/>
    </row>
    <row r="76" spans="1:11" ht="15.95" customHeight="1">
      <c r="A76" s="52"/>
      <c r="G76" s="52"/>
      <c r="H76" s="52"/>
      <c r="I76" s="52"/>
      <c r="J76" s="52"/>
      <c r="K76" s="52"/>
    </row>
    <row r="77" spans="1:11" ht="15.95" customHeight="1"/>
    <row r="78" spans="1:11" ht="15.95" customHeight="1"/>
    <row r="79" spans="1:11" ht="15.95" customHeight="1"/>
    <row r="80" spans="1:11" ht="15.95" customHeight="1"/>
    <row r="81" ht="15.95" customHeight="1"/>
  </sheetData>
  <sheetProtection algorithmName="SHA-512" hashValue="Nl1yJsrTOheRGUbALGYchKuCmMCxTlOnbT+ibxakLEb18+axBDUETNMI+FN630S/2gGzmWEkRAeLdaSfPIztfQ==" saltValue="VzdMidnFEqlp4EK1+o653Q==" spinCount="100000" sheet="1" objects="1" scenarios="1"/>
  <mergeCells count="6">
    <mergeCell ref="B18:E18"/>
    <mergeCell ref="B2:F2"/>
    <mergeCell ref="B4:F4"/>
    <mergeCell ref="B5:F5"/>
    <mergeCell ref="B7:F7"/>
    <mergeCell ref="B8:F8"/>
  </mergeCells>
  <hyperlinks>
    <hyperlink ref="K2" location="'2FR'!A1" tooltip="Suivante" display="Æ" xr:uid="{80A2CF01-7118-48C9-B9E4-39E33AE3ED23}"/>
    <hyperlink ref="H2" location="'Home FR'!A1" tooltip="Home" display="Ç" xr:uid="{1451078B-5924-4D65-851F-9054D371953A}"/>
  </hyperlinks>
  <pageMargins left="0.70866141732283472" right="0.70866141732283472" top="0.74803149606299213" bottom="0.74803149606299213" header="0.31496062992125984" footer="0.31496062992125984"/>
  <pageSetup paperSize="9" scale="41" orientation="portrait" r:id="rId1"/>
  <headerFooter>
    <oddHeader>&amp;C&amp;Z&amp;F</oddHeader>
    <oddFooter>&amp;C&amp;P/&amp;N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A5853-E4E9-4506-B392-42C807BCA1F3}">
  <sheetPr>
    <tabColor theme="3" tint="0.79998168889431442"/>
    <pageSetUpPr autoPageBreaks="0"/>
  </sheetPr>
  <dimension ref="A1:M44"/>
  <sheetViews>
    <sheetView showGridLines="0" showRowColHeaders="0" zoomScaleNormal="100" workbookViewId="0"/>
  </sheetViews>
  <sheetFormatPr defaultColWidth="5.7109375" defaultRowHeight="15.95" customHeight="1"/>
  <cols>
    <col min="1" max="1" width="5.7109375" style="16" customWidth="1"/>
    <col min="2" max="2" width="48.42578125" style="16" customWidth="1"/>
    <col min="3" max="3" width="19.5703125" style="16" customWidth="1"/>
    <col min="4" max="5" width="22.140625" style="16" customWidth="1"/>
    <col min="6" max="6" width="5.7109375" style="16"/>
    <col min="7" max="9" width="5.7109375" style="16" customWidth="1"/>
    <col min="10" max="12" width="5.7109375" style="16"/>
    <col min="13" max="14" width="10.85546875" style="16" bestFit="1" customWidth="1"/>
    <col min="15" max="16384" width="5.7109375" style="16"/>
  </cols>
  <sheetData>
    <row r="1" spans="2:13" customFormat="1" ht="15.95" customHeight="1" thickBot="1">
      <c r="G1" s="2"/>
      <c r="H1" s="6"/>
      <c r="I1" s="7"/>
      <c r="J1" s="8"/>
    </row>
    <row r="2" spans="2:13" ht="30" customHeight="1" thickBot="1">
      <c r="B2" s="236" t="s">
        <v>547</v>
      </c>
      <c r="C2" s="236"/>
      <c r="D2" s="236"/>
      <c r="E2" s="236"/>
      <c r="F2" s="5"/>
      <c r="G2" s="20" t="s">
        <v>181</v>
      </c>
      <c r="H2" s="49"/>
      <c r="I2" s="23" t="s">
        <v>183</v>
      </c>
      <c r="J2" s="23" t="s">
        <v>184</v>
      </c>
    </row>
    <row r="3" spans="2:13" ht="15.95" customHeight="1">
      <c r="G3" s="97"/>
      <c r="H3" s="97"/>
      <c r="I3" s="97"/>
      <c r="J3" s="98"/>
      <c r="M3" s="31"/>
    </row>
    <row r="4" spans="2:13" ht="15.95" customHeight="1">
      <c r="B4" s="239" t="s">
        <v>738</v>
      </c>
      <c r="C4" s="239"/>
      <c r="D4" s="239"/>
      <c r="E4" s="239"/>
      <c r="G4" s="100"/>
      <c r="H4" s="100"/>
      <c r="I4" s="100"/>
      <c r="J4" s="96"/>
    </row>
    <row r="5" spans="2:13" ht="15.95" customHeight="1">
      <c r="G5" s="100"/>
      <c r="H5" s="100"/>
      <c r="I5" s="100"/>
      <c r="J5" s="96"/>
    </row>
    <row r="6" spans="2:13" ht="18" customHeight="1">
      <c r="B6" s="183" t="s">
        <v>548</v>
      </c>
      <c r="C6" s="110"/>
      <c r="E6" s="223">
        <f ca="1">TODAY()</f>
        <v>46092</v>
      </c>
      <c r="G6" s="99"/>
      <c r="H6" s="100"/>
      <c r="I6" s="100"/>
      <c r="J6" s="96"/>
    </row>
    <row r="7" spans="2:13" ht="18" customHeight="1">
      <c r="B7" s="110"/>
      <c r="C7" s="110"/>
      <c r="D7" s="110"/>
      <c r="E7" s="110"/>
      <c r="G7" s="187"/>
      <c r="H7" s="187"/>
      <c r="I7" s="187"/>
      <c r="J7" s="96"/>
    </row>
    <row r="8" spans="2:13" ht="27" customHeight="1">
      <c r="B8" s="17"/>
      <c r="C8" s="110"/>
      <c r="D8" s="18"/>
      <c r="E8" s="18"/>
      <c r="G8" s="187"/>
      <c r="H8" s="187"/>
      <c r="I8" s="187" t="b">
        <v>1</v>
      </c>
      <c r="J8" s="96"/>
    </row>
    <row r="9" spans="2:13" ht="18" customHeight="1">
      <c r="B9" s="101" t="s">
        <v>188</v>
      </c>
      <c r="C9" s="110"/>
      <c r="D9" s="94"/>
      <c r="E9" s="93">
        <f ca="1">+E6+G9</f>
        <v>46092</v>
      </c>
      <c r="G9" s="189">
        <v>0</v>
      </c>
      <c r="H9" s="187">
        <f>+calcFR!D2</f>
        <v>5</v>
      </c>
      <c r="I9" s="189" t="b">
        <v>0</v>
      </c>
      <c r="J9" s="222">
        <f ca="1">IF(E6&lt;DATE(2025,8,1),3,4)</f>
        <v>4</v>
      </c>
    </row>
    <row r="10" spans="2:13" ht="18" customHeight="1">
      <c r="B10" s="101" t="s">
        <v>189</v>
      </c>
      <c r="C10" s="110"/>
      <c r="D10" s="94"/>
      <c r="E10" s="93">
        <f ca="1">+E9+IF(AND(I10=TRUE,H10&gt;1),G10,0)</f>
        <v>46092</v>
      </c>
      <c r="G10" s="189">
        <v>0</v>
      </c>
      <c r="H10" s="187">
        <f>+calcFR!D3</f>
        <v>10</v>
      </c>
      <c r="I10" s="189" t="b">
        <v>0</v>
      </c>
      <c r="J10" s="222">
        <f ca="1">IF(E9&lt;DATE(2025,8,1),3,4)</f>
        <v>4</v>
      </c>
    </row>
    <row r="11" spans="2:13" ht="18" customHeight="1">
      <c r="B11" s="101" t="s">
        <v>190</v>
      </c>
      <c r="C11" s="110"/>
      <c r="D11" s="94"/>
      <c r="E11" s="93">
        <f ca="1">+E10+IF(AND(I11=TRUE,H11&gt;1),G11,0)</f>
        <v>46092</v>
      </c>
      <c r="G11" s="189">
        <v>0</v>
      </c>
      <c r="H11" s="187">
        <f>+calcFR!D4</f>
        <v>15</v>
      </c>
      <c r="I11" s="189" t="b">
        <v>0</v>
      </c>
      <c r="J11" s="222">
        <f ca="1">IF(E10&lt;DATE(2025,8,1),3,4)</f>
        <v>4</v>
      </c>
    </row>
    <row r="12" spans="2:13" ht="18" customHeight="1">
      <c r="B12" s="101" t="s">
        <v>191</v>
      </c>
      <c r="C12" s="110"/>
      <c r="D12" s="94"/>
      <c r="E12" s="93">
        <f ca="1">+E11+IF(AND(I12=TRUE,H12&gt;1),G12,0)</f>
        <v>46092</v>
      </c>
      <c r="G12" s="189">
        <v>0</v>
      </c>
      <c r="H12" s="187">
        <f>+calcFR!D5</f>
        <v>20</v>
      </c>
      <c r="I12" s="189" t="b">
        <v>0</v>
      </c>
      <c r="J12" s="222">
        <f ca="1">IF(E11&lt;DATE(2025,8,1),3,4)</f>
        <v>4</v>
      </c>
    </row>
    <row r="13" spans="2:13" ht="15.95" customHeight="1">
      <c r="G13" s="187"/>
      <c r="H13" s="187"/>
      <c r="I13" s="187"/>
      <c r="J13" s="96"/>
    </row>
    <row r="14" spans="2:13" ht="15.95" customHeight="1">
      <c r="E14" s="130"/>
      <c r="G14" s="100"/>
      <c r="H14" s="100"/>
      <c r="I14" s="100"/>
      <c r="J14" s="96"/>
    </row>
    <row r="15" spans="2:13" ht="15.95" customHeight="1">
      <c r="B15" s="109" t="s">
        <v>549</v>
      </c>
      <c r="C15" s="111" t="s">
        <v>550</v>
      </c>
      <c r="D15" s="111" t="s">
        <v>551</v>
      </c>
      <c r="E15" s="111" t="s">
        <v>552</v>
      </c>
      <c r="G15" s="96"/>
      <c r="H15" s="96"/>
      <c r="I15" s="96"/>
      <c r="J15" s="96"/>
    </row>
    <row r="16" spans="2:13" ht="15.95" customHeight="1">
      <c r="B16" s="112" t="str">
        <f>IF(H9=1,"","Forfait pour "&amp;VLOOKUP(H9,calcFR!$B$12:$E$237,2)&amp;"")</f>
        <v>Forfait pour American Samoa</v>
      </c>
      <c r="C16" s="113">
        <f ca="1">IF(D16=0,0,I9*(G9+1))</f>
        <v>0</v>
      </c>
      <c r="D16" s="114">
        <f ca="1">VLOOKUP(H9,calcFR!$B$12:$E$237,J9)*I9</f>
        <v>0</v>
      </c>
      <c r="E16" s="114">
        <f ca="1">+C16*D16</f>
        <v>0</v>
      </c>
      <c r="G16" s="96"/>
      <c r="H16" s="96"/>
      <c r="I16" s="96"/>
      <c r="J16" s="96"/>
    </row>
    <row r="17" spans="2:13" ht="15.95" customHeight="1">
      <c r="B17" s="112" t="str">
        <f>IF(H10=1,"","Forfait pour "&amp;VLOOKUP(H10,calcFR!$B$12:$E$237,2)&amp;"")</f>
        <v>Forfait pour Argentina</v>
      </c>
      <c r="C17" s="113">
        <f ca="1">MAX(0,I10*(E10-E9))</f>
        <v>0</v>
      </c>
      <c r="D17" s="114">
        <f ca="1">VLOOKUP(H10,calcFR!$B$12:$E$237,J10)*I10</f>
        <v>0</v>
      </c>
      <c r="E17" s="114">
        <f ca="1">+C17*D17</f>
        <v>0</v>
      </c>
      <c r="G17" s="96"/>
      <c r="H17" s="96"/>
      <c r="I17" s="96"/>
      <c r="J17" s="96"/>
    </row>
    <row r="18" spans="2:13" ht="15.95" customHeight="1">
      <c r="B18" s="112" t="str">
        <f>IF(H11=1,"","Forfait pour "&amp;VLOOKUP(H11,calcFR!$B$12:$E$237,2)&amp;"")</f>
        <v>Forfait pour Azerbaijan</v>
      </c>
      <c r="C18" s="113">
        <f ca="1">MAX(0,I11*(E11-E10))</f>
        <v>0</v>
      </c>
      <c r="D18" s="114">
        <f ca="1">VLOOKUP(H11,calcFR!$B$12:$E$237,J11)*I11</f>
        <v>0</v>
      </c>
      <c r="E18" s="114">
        <f ca="1">+C18*D18</f>
        <v>0</v>
      </c>
      <c r="G18" s="96"/>
      <c r="H18" s="96"/>
      <c r="I18" s="96"/>
      <c r="J18" s="96"/>
    </row>
    <row r="19" spans="2:13" ht="15.95" customHeight="1">
      <c r="B19" s="112" t="str">
        <f>IF(H12=1,"","Forfait pour "&amp;VLOOKUP(H12,calcFR!$B$12:$E$237,2)&amp;"")</f>
        <v>Forfait pour Belarus</v>
      </c>
      <c r="C19" s="113">
        <f ca="1">MAX(0,I12*(E12-E11))</f>
        <v>0</v>
      </c>
      <c r="D19" s="114">
        <f ca="1">VLOOKUP(H12,calcFR!$B$12:$E$237,J12)*I12</f>
        <v>0</v>
      </c>
      <c r="E19" s="114">
        <f ca="1">+C19*D19</f>
        <v>0</v>
      </c>
      <c r="G19" s="96"/>
      <c r="H19" s="96"/>
      <c r="I19" s="96"/>
      <c r="J19" s="96"/>
    </row>
    <row r="20" spans="2:13" ht="15.95" customHeight="1">
      <c r="B20" s="102" t="s">
        <v>559</v>
      </c>
      <c r="C20" s="185">
        <f ca="1">SUM(C16:C19)</f>
        <v>0</v>
      </c>
      <c r="D20" s="104"/>
      <c r="E20" s="104">
        <f ca="1">SUM(E16:E19)</f>
        <v>0</v>
      </c>
      <c r="G20" s="96"/>
      <c r="H20" s="96"/>
      <c r="I20" s="96"/>
      <c r="J20" s="96"/>
    </row>
    <row r="21" spans="2:13" ht="15.95" customHeight="1">
      <c r="C21" s="131"/>
      <c r="D21" s="131"/>
      <c r="G21" s="96"/>
      <c r="H21" s="96"/>
      <c r="I21" s="96"/>
      <c r="J21" s="96"/>
    </row>
    <row r="22" spans="2:13" ht="15.95" customHeight="1">
      <c r="C22" s="32"/>
      <c r="D22" s="32"/>
      <c r="E22" s="32"/>
      <c r="G22" s="96"/>
      <c r="H22" s="96"/>
      <c r="I22" s="96"/>
      <c r="J22" s="96"/>
    </row>
    <row r="23" spans="2:13" ht="15.95" customHeight="1">
      <c r="B23" s="128" t="s">
        <v>553</v>
      </c>
      <c r="C23" s="115"/>
      <c r="D23" s="111" t="s">
        <v>554</v>
      </c>
      <c r="E23" s="111" t="s">
        <v>555</v>
      </c>
      <c r="F23" s="116"/>
      <c r="G23" s="186" t="s">
        <v>199</v>
      </c>
      <c r="H23" s="96"/>
      <c r="I23" s="96"/>
      <c r="J23" s="96"/>
      <c r="M23" s="28"/>
    </row>
    <row r="24" spans="2:13" ht="15.95" customHeight="1">
      <c r="B24" s="117" t="str">
        <f>IF(H9=1,"","Nombre de repas: "&amp;VLOOKUP(H9,calcFR!$B$12:$E$237,2)&amp;"")</f>
        <v>Nombre de repas: American Samoa</v>
      </c>
      <c r="C24" s="118"/>
      <c r="D24" s="27"/>
      <c r="E24" s="27"/>
      <c r="G24" s="190">
        <f>D24*$D$28+E24*$E$28</f>
        <v>0</v>
      </c>
      <c r="H24" s="100"/>
      <c r="I24" s="96"/>
      <c r="J24" s="96"/>
    </row>
    <row r="25" spans="2:13" ht="15.95" customHeight="1">
      <c r="B25" s="117" t="str">
        <f>IF(H10=1,"","Nombre de repas: "&amp;VLOOKUP(H10,calcFR!$B$12:$E$237,2)&amp;"")</f>
        <v>Nombre de repas: Argentina</v>
      </c>
      <c r="C25" s="118"/>
      <c r="D25" s="27"/>
      <c r="E25" s="27"/>
      <c r="G25" s="190">
        <f>D25*$D$28+E25*$E$28</f>
        <v>0</v>
      </c>
      <c r="H25" s="100"/>
      <c r="I25" s="96"/>
      <c r="J25" s="96"/>
    </row>
    <row r="26" spans="2:13" ht="15.95" customHeight="1">
      <c r="B26" s="117" t="str">
        <f>IF(H11=1,"","Nombre de repas: "&amp;VLOOKUP(H11,calcFR!$B$12:$E$237,2)&amp;"")</f>
        <v>Nombre de repas: Azerbaijan</v>
      </c>
      <c r="C26" s="118"/>
      <c r="D26" s="27"/>
      <c r="E26" s="27"/>
      <c r="G26" s="190">
        <f>D26*$D$28+E26*$E$28</f>
        <v>0</v>
      </c>
      <c r="H26" s="100"/>
      <c r="I26" s="96"/>
      <c r="J26" s="96"/>
    </row>
    <row r="27" spans="2:13" ht="15.95" customHeight="1">
      <c r="B27" s="117" t="str">
        <f>IF(H12=1,"","Nombre de repas: "&amp;VLOOKUP(H12,calcFR!$B$12:$E$237,2)&amp;"")</f>
        <v>Nombre de repas: Belarus</v>
      </c>
      <c r="C27" s="118"/>
      <c r="D27" s="27"/>
      <c r="E27" s="27"/>
      <c r="G27" s="190">
        <f>D27*$D$28+E27*$E$28</f>
        <v>0</v>
      </c>
      <c r="H27" s="100"/>
      <c r="I27" s="96"/>
      <c r="J27" s="96"/>
    </row>
    <row r="28" spans="2:13" ht="15.95" customHeight="1">
      <c r="B28" s="237" t="s">
        <v>556</v>
      </c>
      <c r="C28" s="238"/>
      <c r="D28" s="105">
        <v>0.35</v>
      </c>
      <c r="E28" s="105">
        <v>0.45</v>
      </c>
      <c r="G28" s="187"/>
      <c r="H28" s="100"/>
      <c r="I28" s="96"/>
      <c r="J28" s="96"/>
    </row>
    <row r="29" spans="2:13" ht="15.95" customHeight="1">
      <c r="B29" s="117" t="str">
        <f>IF(H9=1,"","Correction pour "&amp;VLOOKUP(H9,calcFR!$B$12:$E$237,2)&amp;"")</f>
        <v>Correction pour American Samoa</v>
      </c>
      <c r="C29" s="118"/>
      <c r="D29" s="119">
        <f ca="1">-$D16*D24*D$28</f>
        <v>0</v>
      </c>
      <c r="E29" s="119">
        <f t="shared" ref="E29:E32" ca="1" si="0">-$D16*E24*E$28</f>
        <v>0</v>
      </c>
      <c r="G29" s="188"/>
      <c r="H29" s="96"/>
      <c r="I29" s="96"/>
      <c r="J29" s="96"/>
    </row>
    <row r="30" spans="2:13" ht="15.95" customHeight="1">
      <c r="B30" s="117" t="str">
        <f>IF(H10=1,"","Correction pour "&amp;VLOOKUP(H10,calcFR!$B$12:$E$237,2)&amp;"")</f>
        <v>Correction pour Argentina</v>
      </c>
      <c r="C30" s="118"/>
      <c r="D30" s="119">
        <f ca="1">-$D17*D25*D$28</f>
        <v>0</v>
      </c>
      <c r="E30" s="119">
        <f t="shared" ca="1" si="0"/>
        <v>0</v>
      </c>
      <c r="G30" s="96"/>
      <c r="H30" s="96"/>
      <c r="I30" s="96"/>
      <c r="J30" s="96"/>
    </row>
    <row r="31" spans="2:13" ht="15.95" customHeight="1">
      <c r="B31" s="117" t="str">
        <f>IF(H11=1,"","Correction pour "&amp;VLOOKUP(H11,calcFR!$B$12:$E$237,2)&amp;"")</f>
        <v>Correction pour Azerbaijan</v>
      </c>
      <c r="C31" s="118"/>
      <c r="D31" s="119">
        <f ca="1">-$D18*D26*D$28</f>
        <v>0</v>
      </c>
      <c r="E31" s="119">
        <f t="shared" ca="1" si="0"/>
        <v>0</v>
      </c>
      <c r="G31" s="96"/>
      <c r="H31" s="96"/>
      <c r="I31" s="96"/>
      <c r="J31" s="96"/>
    </row>
    <row r="32" spans="2:13" ht="15.95" customHeight="1">
      <c r="B32" s="117" t="str">
        <f>IF(H12=1,"","Correction pour "&amp;VLOOKUP(H12,calcFR!$B$12:$E$237,2)&amp;"")</f>
        <v>Correction pour Belarus</v>
      </c>
      <c r="C32" s="118"/>
      <c r="D32" s="119">
        <f ca="1">-$D19*D27*D$28</f>
        <v>0</v>
      </c>
      <c r="E32" s="119">
        <f t="shared" ca="1" si="0"/>
        <v>0</v>
      </c>
      <c r="G32" s="96"/>
      <c r="H32" s="96"/>
      <c r="I32" s="96"/>
      <c r="J32" s="96"/>
    </row>
    <row r="33" spans="1:10" ht="15.95" customHeight="1">
      <c r="B33" s="107" t="s">
        <v>557</v>
      </c>
      <c r="C33" s="106"/>
      <c r="D33" s="108">
        <f ca="1">SUM(D29:D32)</f>
        <v>0</v>
      </c>
      <c r="E33" s="108">
        <f ca="1">SUM(E29:E32)</f>
        <v>0</v>
      </c>
      <c r="G33" s="96"/>
      <c r="H33" s="96"/>
      <c r="I33" s="96"/>
      <c r="J33" s="96"/>
    </row>
    <row r="34" spans="1:10" ht="15.95" customHeight="1">
      <c r="D34" s="120"/>
      <c r="E34" s="120"/>
      <c r="G34" s="96"/>
      <c r="H34" s="96"/>
      <c r="I34" s="96"/>
      <c r="J34" s="96"/>
    </row>
    <row r="35" spans="1:10" ht="15.95" customHeight="1">
      <c r="D35" s="120"/>
      <c r="E35" s="120"/>
      <c r="G35" s="96"/>
      <c r="H35" s="96"/>
      <c r="I35" s="96"/>
      <c r="J35" s="96"/>
    </row>
    <row r="36" spans="1:10" ht="15.95" customHeight="1">
      <c r="B36" s="184" t="s">
        <v>558</v>
      </c>
      <c r="C36" s="115"/>
      <c r="D36" s="115"/>
      <c r="E36" s="111" t="s">
        <v>552</v>
      </c>
      <c r="G36" s="191" t="s">
        <v>511</v>
      </c>
      <c r="H36" s="195"/>
      <c r="I36" s="96"/>
      <c r="J36" s="96"/>
    </row>
    <row r="37" spans="1:10" ht="15.95" customHeight="1">
      <c r="B37" s="243" t="str">
        <f>IF(H9=1,"","Indemnité nette pour "&amp;VLOOKUP(H9,calcFR!$B$12:$E$237,2)&amp;"")</f>
        <v>Indemnité nette pour American Samoa</v>
      </c>
      <c r="C37" s="243"/>
      <c r="D37" s="243"/>
      <c r="E37" s="114">
        <f ca="1">+G37*D16</f>
        <v>0</v>
      </c>
      <c r="G37" s="192">
        <f ca="1">MAX(0,C16-G24)</f>
        <v>0</v>
      </c>
      <c r="H37" s="196"/>
      <c r="I37" s="96"/>
      <c r="J37" s="96"/>
    </row>
    <row r="38" spans="1:10" ht="15.95" customHeight="1">
      <c r="B38" s="243" t="str">
        <f>IF(H10=1,"","Indemnité nette pour "&amp;VLOOKUP(H10,calcFR!$B$12:$E$237,2)&amp;"")</f>
        <v>Indemnité nette pour Argentina</v>
      </c>
      <c r="C38" s="243"/>
      <c r="D38" s="243"/>
      <c r="E38" s="114">
        <f ca="1">+G38*D17</f>
        <v>0</v>
      </c>
      <c r="G38" s="192">
        <f ca="1">MAX(0,C17-G25)</f>
        <v>0</v>
      </c>
      <c r="H38" s="196"/>
      <c r="I38" s="96"/>
      <c r="J38" s="96"/>
    </row>
    <row r="39" spans="1:10" ht="15.95" customHeight="1">
      <c r="B39" s="243" t="str">
        <f>IF(H11=1,"","Indemnité nette pour "&amp;VLOOKUP(H11,calcFR!$B$12:$E$237,2)&amp;"")</f>
        <v>Indemnité nette pour Azerbaijan</v>
      </c>
      <c r="C39" s="243"/>
      <c r="D39" s="243"/>
      <c r="E39" s="114">
        <f ca="1">+G39*D18</f>
        <v>0</v>
      </c>
      <c r="G39" s="192">
        <f ca="1">MAX(0,C18-G26)</f>
        <v>0</v>
      </c>
      <c r="H39" s="196"/>
      <c r="I39" s="96"/>
      <c r="J39" s="96"/>
    </row>
    <row r="40" spans="1:10" ht="15.95" customHeight="1">
      <c r="B40" s="243" t="str">
        <f>IF(H12=1,"","Indemnité nette pour "&amp;VLOOKUP(H12,calcFR!$B$12:$E$237,2)&amp;"")</f>
        <v>Indemnité nette pour Belarus</v>
      </c>
      <c r="C40" s="243"/>
      <c r="D40" s="243"/>
      <c r="E40" s="114">
        <f ca="1">+G40*D19</f>
        <v>0</v>
      </c>
      <c r="G40" s="192">
        <f ca="1">MAX(0,C19-G27)</f>
        <v>0</v>
      </c>
      <c r="H40" s="196"/>
      <c r="I40" s="96"/>
      <c r="J40" s="96"/>
    </row>
    <row r="41" spans="1:10" ht="15.95" customHeight="1">
      <c r="B41" s="240" t="s">
        <v>559</v>
      </c>
      <c r="C41" s="241"/>
      <c r="D41" s="242"/>
      <c r="E41" s="104">
        <f ca="1">SUM(E37:E40)</f>
        <v>0</v>
      </c>
      <c r="G41" s="123"/>
      <c r="H41" s="124"/>
      <c r="I41" s="96"/>
      <c r="J41" s="96"/>
    </row>
    <row r="42" spans="1:10" ht="15.95" customHeight="1">
      <c r="G42" s="123"/>
      <c r="H42" s="124"/>
      <c r="I42" s="96"/>
      <c r="J42" s="96"/>
    </row>
    <row r="43" spans="1:10" ht="15.95" customHeight="1">
      <c r="A43" s="125"/>
      <c r="B43" s="125"/>
      <c r="C43" s="125"/>
      <c r="D43" s="125"/>
      <c r="E43" s="125"/>
      <c r="F43" s="125"/>
      <c r="G43" s="96"/>
      <c r="H43" s="96"/>
      <c r="I43" s="96"/>
      <c r="J43" s="96"/>
    </row>
    <row r="44" spans="1:10" ht="15.95" customHeight="1">
      <c r="G44" s="31"/>
      <c r="H44" s="31"/>
      <c r="I44" s="31"/>
      <c r="J44" s="31"/>
    </row>
  </sheetData>
  <sheetProtection algorithmName="SHA-512" hashValue="xUzXrZVmPdF5lT/EwjMBDOZ3F68m4DvxeR7jvXnckWrihkffMhgM2SlgpGN2Ul8QJSMbuj41nJfBZiD+c0PRuA==" saltValue="cUCs3ffLZ2ophCTAbS5Vbw==" spinCount="100000" sheet="1" objects="1" scenarios="1"/>
  <mergeCells count="8">
    <mergeCell ref="B40:D40"/>
    <mergeCell ref="B41:D41"/>
    <mergeCell ref="B2:E2"/>
    <mergeCell ref="B4:E4"/>
    <mergeCell ref="B28:C28"/>
    <mergeCell ref="B37:D37"/>
    <mergeCell ref="B38:D38"/>
    <mergeCell ref="B39:D39"/>
  </mergeCells>
  <conditionalFormatting sqref="B10:B12">
    <cfRule type="expression" dxfId="26" priority="6" stopIfTrue="1">
      <formula>$I10=FALSE</formula>
    </cfRule>
  </conditionalFormatting>
  <conditionalFormatting sqref="C17:C19">
    <cfRule type="cellIs" dxfId="25" priority="1" stopIfTrue="1" operator="equal">
      <formula>0</formula>
    </cfRule>
  </conditionalFormatting>
  <conditionalFormatting sqref="C24:C27">
    <cfRule type="cellIs" dxfId="24" priority="3" stopIfTrue="1" operator="equal">
      <formula>0</formula>
    </cfRule>
  </conditionalFormatting>
  <conditionalFormatting sqref="C29:C32">
    <cfRule type="cellIs" dxfId="23" priority="2" stopIfTrue="1" operator="equal">
      <formula>0</formula>
    </cfRule>
  </conditionalFormatting>
  <conditionalFormatting sqref="D10:D12">
    <cfRule type="expression" dxfId="22" priority="4" stopIfTrue="1">
      <formula>$I10=FALSE</formula>
    </cfRule>
  </conditionalFormatting>
  <conditionalFormatting sqref="D25:E27">
    <cfRule type="expression" dxfId="21" priority="8" stopIfTrue="1">
      <formula>$I10=FALSE</formula>
    </cfRule>
  </conditionalFormatting>
  <conditionalFormatting sqref="D30:E32">
    <cfRule type="expression" dxfId="20" priority="5" stopIfTrue="1">
      <formula>$I10=FALSE</formula>
    </cfRule>
  </conditionalFormatting>
  <conditionalFormatting sqref="E10:E12">
    <cfRule type="expression" dxfId="19" priority="7" stopIfTrue="1">
      <formula>$I10=FALSE</formula>
    </cfRule>
  </conditionalFormatting>
  <conditionalFormatting sqref="E17:E19">
    <cfRule type="cellIs" dxfId="18" priority="9" stopIfTrue="1" operator="equal">
      <formula>0</formula>
    </cfRule>
  </conditionalFormatting>
  <hyperlinks>
    <hyperlink ref="G2" location="'Home FR'!A1" tooltip="Home" display="Ç" xr:uid="{8D2C951B-FF05-48A1-B169-3FE0B292021F}"/>
    <hyperlink ref="J2" location="'3FR'!A1" tooltip="prochaine" display="Æ" xr:uid="{F487A7B1-FFA1-4133-9675-7BAD1EF425A7}"/>
    <hyperlink ref="I2" location="'1FR'!A1" tooltip="précédante" display="Å" xr:uid="{FFA8CF77-9DFC-426A-A5E1-631E39F73DC2}"/>
    <hyperlink ref="B4:E4" location="'3FR'!A1" tooltip="Klik hier voor de landenlijst" display="Cliquez ici pour la liste des pays. De dagforfaits gelden voor verblijven van hoogstens 30 dagen en vanaf 15.02.2023" xr:uid="{D3E3760F-514D-48AC-90DC-F9628ABE473B}"/>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9265" r:id="rId4" name="Scroll Bar 1">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39266" r:id="rId5" name="Drop Down 2">
              <controlPr defaultSize="0" autoLine="0" autoPict="0">
                <anchor moveWithCells="1">
                  <from>
                    <xdr:col>1</xdr:col>
                    <xdr:colOff>695325</xdr:colOff>
                    <xdr:row>8</xdr:row>
                    <xdr:rowOff>0</xdr:rowOff>
                  </from>
                  <to>
                    <xdr:col>2</xdr:col>
                    <xdr:colOff>0</xdr:colOff>
                    <xdr:row>9</xdr:row>
                    <xdr:rowOff>0</xdr:rowOff>
                  </to>
                </anchor>
              </controlPr>
            </control>
          </mc:Choice>
        </mc:AlternateContent>
        <mc:AlternateContent xmlns:mc="http://schemas.openxmlformats.org/markup-compatibility/2006">
          <mc:Choice Requires="x14">
            <control shapeId="139267" r:id="rId6" name="Drop Down 3">
              <controlPr defaultSize="0" autoLine="0" autoPict="0">
                <anchor moveWithCells="1">
                  <from>
                    <xdr:col>1</xdr:col>
                    <xdr:colOff>695325</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39268" r:id="rId7" name="Scroll Bar 4">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39269" r:id="rId8" name="Drop Down 5">
              <controlPr defaultSize="0" autoLine="0" autoPict="0">
                <anchor moveWithCells="1">
                  <from>
                    <xdr:col>1</xdr:col>
                    <xdr:colOff>695325</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39270" r:id="rId9" name="Scroll Bar 6">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39271" r:id="rId10" name="Drop Down 7">
              <controlPr defaultSize="0" autoLine="0" autoPict="0">
                <anchor moveWithCells="1">
                  <from>
                    <xdr:col>1</xdr:col>
                    <xdr:colOff>695325</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39272" r:id="rId11" name="Scroll Bar 8">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39273" r:id="rId12" name="Check Box 9">
              <controlPr defaultSize="0" autoFill="0" autoLine="0" autoPict="0">
                <anchor moveWithCells="1">
                  <from>
                    <xdr:col>1</xdr:col>
                    <xdr:colOff>133350</xdr:colOff>
                    <xdr:row>8</xdr:row>
                    <xdr:rowOff>219075</xdr:rowOff>
                  </from>
                  <to>
                    <xdr:col>1</xdr:col>
                    <xdr:colOff>438150</xdr:colOff>
                    <xdr:row>9</xdr:row>
                    <xdr:rowOff>209550</xdr:rowOff>
                  </to>
                </anchor>
              </controlPr>
            </control>
          </mc:Choice>
        </mc:AlternateContent>
        <mc:AlternateContent xmlns:mc="http://schemas.openxmlformats.org/markup-compatibility/2006">
          <mc:Choice Requires="x14">
            <control shapeId="139274" r:id="rId13" name="Check Box 10">
              <controlPr defaultSize="0" autoFill="0" autoLine="0" autoPict="0">
                <anchor moveWithCells="1">
                  <from>
                    <xdr:col>1</xdr:col>
                    <xdr:colOff>133350</xdr:colOff>
                    <xdr:row>11</xdr:row>
                    <xdr:rowOff>0</xdr:rowOff>
                  </from>
                  <to>
                    <xdr:col>1</xdr:col>
                    <xdr:colOff>438150</xdr:colOff>
                    <xdr:row>12</xdr:row>
                    <xdr:rowOff>0</xdr:rowOff>
                  </to>
                </anchor>
              </controlPr>
            </control>
          </mc:Choice>
        </mc:AlternateContent>
        <mc:AlternateContent xmlns:mc="http://schemas.openxmlformats.org/markup-compatibility/2006">
          <mc:Choice Requires="x14">
            <control shapeId="139275" r:id="rId14" name="Check Box 11">
              <controlPr defaultSize="0" autoFill="0" autoLine="0" autoPict="0">
                <anchor moveWithCells="1">
                  <from>
                    <xdr:col>1</xdr:col>
                    <xdr:colOff>133350</xdr:colOff>
                    <xdr:row>10</xdr:row>
                    <xdr:rowOff>0</xdr:rowOff>
                  </from>
                  <to>
                    <xdr:col>1</xdr:col>
                    <xdr:colOff>438150</xdr:colOff>
                    <xdr:row>11</xdr:row>
                    <xdr:rowOff>0</xdr:rowOff>
                  </to>
                </anchor>
              </controlPr>
            </control>
          </mc:Choice>
        </mc:AlternateContent>
        <mc:AlternateContent xmlns:mc="http://schemas.openxmlformats.org/markup-compatibility/2006">
          <mc:Choice Requires="x14">
            <control shapeId="139276" r:id="rId15" name="Check Box 12">
              <controlPr defaultSize="0" autoFill="0" autoLine="0" autoPict="0">
                <anchor moveWithCells="1">
                  <from>
                    <xdr:col>1</xdr:col>
                    <xdr:colOff>133350</xdr:colOff>
                    <xdr:row>7</xdr:row>
                    <xdr:rowOff>314325</xdr:rowOff>
                  </from>
                  <to>
                    <xdr:col>1</xdr:col>
                    <xdr:colOff>438150</xdr:colOff>
                    <xdr:row>8</xdr:row>
                    <xdr:rowOff>209550</xdr:rowOff>
                  </to>
                </anchor>
              </controlPr>
            </control>
          </mc:Choice>
        </mc:AlternateContent>
        <mc:AlternateContent xmlns:mc="http://schemas.openxmlformats.org/markup-compatibility/2006">
          <mc:Choice Requires="x14">
            <control shapeId="139277" r:id="rId16" name="Check Box 13">
              <controlPr defaultSize="0" autoFill="0" autoLine="0" autoPict="0">
                <anchor moveWithCells="1">
                  <from>
                    <xdr:col>1</xdr:col>
                    <xdr:colOff>133350</xdr:colOff>
                    <xdr:row>7</xdr:row>
                    <xdr:rowOff>38100</xdr:rowOff>
                  </from>
                  <to>
                    <xdr:col>1</xdr:col>
                    <xdr:colOff>438150</xdr:colOff>
                    <xdr:row>7</xdr:row>
                    <xdr:rowOff>276225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E368B-471B-4A71-9D57-BEF693DCF965}">
  <sheetPr>
    <tabColor theme="3" tint="0.79998168889431442"/>
    <pageSetUpPr autoPageBreaks="0"/>
  </sheetPr>
  <dimension ref="A1:M385"/>
  <sheetViews>
    <sheetView showGridLines="0" showRowColHeaders="0" zoomScaleNormal="100" workbookViewId="0">
      <pane ySplit="5" topLeftCell="A6" activePane="bottomLeft" state="frozenSplit"/>
      <selection activeCell="D227" sqref="C6:D227"/>
      <selection pane="bottomLeft" activeCell="A6" sqref="A6"/>
    </sheetView>
  </sheetViews>
  <sheetFormatPr defaultColWidth="5.7109375" defaultRowHeight="9.9499999999999993" customHeight="1"/>
  <cols>
    <col min="1" max="1" width="5.7109375" style="13" customWidth="1"/>
    <col min="2" max="2" width="40.85546875" style="1" customWidth="1"/>
    <col min="3" max="4" width="35.7109375" style="1" customWidth="1"/>
    <col min="5" max="16384" width="5.7109375" style="1"/>
  </cols>
  <sheetData>
    <row r="1" spans="1:13" ht="15.95" customHeight="1" thickBot="1">
      <c r="A1" s="15"/>
      <c r="F1" s="24"/>
      <c r="G1" s="25"/>
      <c r="H1" s="25"/>
      <c r="I1" s="26"/>
    </row>
    <row r="2" spans="1:13" ht="30" customHeight="1" thickBot="1">
      <c r="B2" s="236" t="s">
        <v>547</v>
      </c>
      <c r="C2" s="236"/>
      <c r="D2" s="236"/>
      <c r="F2" s="20" t="s">
        <v>181</v>
      </c>
      <c r="G2" s="21" t="s">
        <v>199</v>
      </c>
      <c r="H2" s="23" t="s">
        <v>183</v>
      </c>
      <c r="I2" s="22" t="s">
        <v>184</v>
      </c>
      <c r="L2" s="3"/>
      <c r="M2" s="4"/>
    </row>
    <row r="3" spans="1:13" ht="15.95" customHeight="1">
      <c r="F3" s="19"/>
      <c r="G3" s="19"/>
      <c r="H3" s="19"/>
      <c r="I3" s="19"/>
    </row>
    <row r="4" spans="1:13" ht="15.95" customHeight="1">
      <c r="B4" s="126" t="s">
        <v>574</v>
      </c>
      <c r="D4" s="134" t="s">
        <v>577</v>
      </c>
      <c r="F4" s="9"/>
      <c r="G4" s="9"/>
      <c r="H4" s="9"/>
      <c r="I4" s="9"/>
    </row>
    <row r="5" spans="1:13" ht="15.95" customHeight="1">
      <c r="B5" s="44" t="s">
        <v>576</v>
      </c>
      <c r="C5" s="133" t="s">
        <v>575</v>
      </c>
      <c r="D5" s="133" t="s">
        <v>729</v>
      </c>
      <c r="F5" s="9"/>
      <c r="G5" s="9"/>
      <c r="H5" s="9"/>
      <c r="I5" s="9"/>
    </row>
    <row r="6" spans="1:13" ht="15.95" customHeight="1">
      <c r="A6" s="14"/>
      <c r="B6" s="10" t="s">
        <v>201</v>
      </c>
      <c r="C6" s="11">
        <v>60</v>
      </c>
      <c r="D6" s="11">
        <v>55</v>
      </c>
      <c r="F6" s="9"/>
      <c r="G6" s="9"/>
      <c r="H6" s="9"/>
      <c r="I6" s="9"/>
    </row>
    <row r="7" spans="1:13" ht="15.95" customHeight="1">
      <c r="A7" s="14"/>
      <c r="B7" s="10" t="s">
        <v>617</v>
      </c>
      <c r="C7" s="11">
        <v>59</v>
      </c>
      <c r="D7" s="11">
        <v>65</v>
      </c>
      <c r="F7" s="9"/>
      <c r="G7" s="9"/>
      <c r="H7" s="9"/>
      <c r="I7" s="9"/>
    </row>
    <row r="8" spans="1:13" ht="15.95" customHeight="1">
      <c r="A8" s="14"/>
      <c r="B8" s="10" t="s">
        <v>618</v>
      </c>
      <c r="C8" s="11">
        <v>81</v>
      </c>
      <c r="D8" s="11">
        <v>80</v>
      </c>
      <c r="F8" s="9"/>
      <c r="G8" s="9"/>
      <c r="H8" s="9"/>
      <c r="I8" s="9"/>
    </row>
    <row r="9" spans="1:13" ht="15.95" customHeight="1">
      <c r="A9" s="14"/>
      <c r="B9" s="10" t="s">
        <v>620</v>
      </c>
      <c r="C9" s="11">
        <v>89</v>
      </c>
      <c r="D9" s="11">
        <v>79</v>
      </c>
      <c r="F9" s="9"/>
      <c r="G9" s="9"/>
      <c r="H9" s="9"/>
      <c r="I9" s="9"/>
    </row>
    <row r="10" spans="1:13" ht="15.95" customHeight="1">
      <c r="A10" s="14"/>
      <c r="B10" s="10" t="s">
        <v>204</v>
      </c>
      <c r="C10" s="11">
        <v>78</v>
      </c>
      <c r="D10" s="11">
        <v>76</v>
      </c>
      <c r="F10" s="9"/>
      <c r="G10" s="9"/>
      <c r="H10" s="9"/>
      <c r="I10" s="9"/>
    </row>
    <row r="11" spans="1:13" ht="15.95" customHeight="1">
      <c r="A11" s="14"/>
      <c r="B11" s="10" t="s">
        <v>205</v>
      </c>
      <c r="C11" s="11">
        <v>84</v>
      </c>
      <c r="D11" s="11">
        <v>84</v>
      </c>
      <c r="F11" s="9"/>
      <c r="G11" s="9"/>
      <c r="H11" s="9"/>
      <c r="I11" s="9"/>
    </row>
    <row r="12" spans="1:13" ht="15.95" customHeight="1">
      <c r="A12" s="14"/>
      <c r="B12" s="10" t="s">
        <v>156</v>
      </c>
      <c r="C12" s="11">
        <v>105</v>
      </c>
      <c r="D12" s="11">
        <v>110</v>
      </c>
      <c r="F12" s="9"/>
      <c r="G12" s="9"/>
      <c r="H12" s="9"/>
      <c r="I12" s="9"/>
    </row>
    <row r="13" spans="1:13" ht="15.95" customHeight="1">
      <c r="A13" s="14"/>
      <c r="B13" s="10" t="s">
        <v>621</v>
      </c>
      <c r="C13" s="11">
        <v>105</v>
      </c>
      <c r="D13" s="11">
        <v>95</v>
      </c>
      <c r="F13" s="9"/>
      <c r="G13" s="9"/>
      <c r="H13" s="9"/>
      <c r="I13" s="9"/>
    </row>
    <row r="14" spans="1:13" ht="15.95" customHeight="1">
      <c r="A14" s="14"/>
      <c r="B14" s="10" t="s">
        <v>622</v>
      </c>
      <c r="C14" s="11">
        <v>73</v>
      </c>
      <c r="D14" s="11">
        <v>86</v>
      </c>
      <c r="F14" s="9"/>
      <c r="G14" s="9"/>
      <c r="H14" s="9"/>
      <c r="I14" s="9"/>
    </row>
    <row r="15" spans="1:13" ht="15.95" customHeight="1">
      <c r="A15" s="14"/>
      <c r="B15" s="10" t="s">
        <v>623</v>
      </c>
      <c r="C15" s="11">
        <v>92</v>
      </c>
      <c r="D15" s="11">
        <v>92</v>
      </c>
      <c r="F15" s="9"/>
      <c r="G15" s="9"/>
      <c r="H15" s="9"/>
      <c r="I15" s="9"/>
    </row>
    <row r="16" spans="1:13" ht="15.95" customHeight="1">
      <c r="A16" s="14"/>
      <c r="B16" s="10" t="s">
        <v>157</v>
      </c>
      <c r="C16" s="11">
        <v>105</v>
      </c>
      <c r="D16" s="11">
        <v>99</v>
      </c>
      <c r="F16" s="9"/>
      <c r="G16" s="9"/>
      <c r="H16" s="9"/>
      <c r="I16" s="9"/>
    </row>
    <row r="17" spans="1:9" ht="15.95" customHeight="1">
      <c r="A17" s="14"/>
      <c r="B17" s="10" t="s">
        <v>624</v>
      </c>
      <c r="C17" s="11">
        <v>98</v>
      </c>
      <c r="D17" s="11">
        <v>101</v>
      </c>
      <c r="F17" s="9"/>
      <c r="G17" s="9"/>
      <c r="H17" s="9"/>
      <c r="I17" s="9"/>
    </row>
    <row r="18" spans="1:9" ht="15.95" customHeight="1">
      <c r="A18" s="14"/>
      <c r="B18" s="10" t="s">
        <v>694</v>
      </c>
      <c r="C18" s="11">
        <v>94</v>
      </c>
      <c r="D18" s="11">
        <v>98</v>
      </c>
      <c r="F18" s="9"/>
      <c r="G18" s="9"/>
      <c r="H18" s="9"/>
      <c r="I18" s="9"/>
    </row>
    <row r="19" spans="1:9" ht="15.95" customHeight="1">
      <c r="A19" s="14"/>
      <c r="B19" s="10" t="s">
        <v>625</v>
      </c>
      <c r="C19" s="11">
        <v>81</v>
      </c>
      <c r="D19" s="11">
        <v>81</v>
      </c>
      <c r="F19" s="9"/>
      <c r="G19" s="9"/>
      <c r="H19" s="9"/>
      <c r="I19" s="9"/>
    </row>
    <row r="20" spans="1:9" ht="15.95" customHeight="1">
      <c r="A20" s="14"/>
      <c r="B20" s="10" t="s">
        <v>160</v>
      </c>
      <c r="C20" s="11">
        <v>105</v>
      </c>
      <c r="D20" s="11">
        <v>110</v>
      </c>
      <c r="F20" s="9"/>
      <c r="G20" s="9"/>
      <c r="H20" s="9"/>
      <c r="I20" s="9"/>
    </row>
    <row r="21" spans="1:9" ht="15.95" customHeight="1">
      <c r="A21" s="14"/>
      <c r="B21" s="10" t="s">
        <v>626</v>
      </c>
      <c r="C21" s="11">
        <v>110</v>
      </c>
      <c r="D21" s="11">
        <v>83</v>
      </c>
      <c r="F21" s="9"/>
      <c r="G21" s="9"/>
      <c r="H21" s="9"/>
      <c r="I21" s="9"/>
    </row>
    <row r="22" spans="1:9" ht="15.95" customHeight="1">
      <c r="A22" s="14"/>
      <c r="B22" s="10" t="s">
        <v>162</v>
      </c>
      <c r="C22" s="11">
        <v>93</v>
      </c>
      <c r="D22" s="11">
        <v>81</v>
      </c>
      <c r="F22" s="9"/>
      <c r="G22" s="9"/>
      <c r="H22" s="9"/>
      <c r="I22" s="9"/>
    </row>
    <row r="23" spans="1:9" ht="15.95" customHeight="1">
      <c r="A23" s="14"/>
      <c r="B23" s="10" t="s">
        <v>163</v>
      </c>
      <c r="C23" s="11">
        <v>105</v>
      </c>
      <c r="D23" s="11">
        <v>107</v>
      </c>
      <c r="F23" s="9"/>
      <c r="G23" s="9"/>
      <c r="H23" s="9"/>
      <c r="I23" s="9"/>
    </row>
    <row r="24" spans="1:9" ht="15.95" customHeight="1">
      <c r="A24" s="14"/>
      <c r="B24" s="10" t="s">
        <v>208</v>
      </c>
      <c r="C24" s="11">
        <v>82</v>
      </c>
      <c r="D24" s="11">
        <v>83</v>
      </c>
      <c r="F24" s="9"/>
      <c r="G24" s="9"/>
      <c r="H24" s="9"/>
      <c r="I24" s="9"/>
    </row>
    <row r="25" spans="1:9" ht="15.95" customHeight="1">
      <c r="A25" s="14"/>
      <c r="B25" s="12" t="s">
        <v>164</v>
      </c>
      <c r="C25" s="11">
        <v>82</v>
      </c>
      <c r="D25" s="11">
        <v>65</v>
      </c>
      <c r="F25" s="9"/>
      <c r="G25" s="9"/>
      <c r="H25" s="9"/>
      <c r="I25" s="9"/>
    </row>
    <row r="26" spans="1:9" ht="15.95" customHeight="1">
      <c r="A26" s="14"/>
      <c r="B26" s="12" t="s">
        <v>165</v>
      </c>
      <c r="C26" s="11">
        <v>77</v>
      </c>
      <c r="D26" s="11">
        <v>77</v>
      </c>
      <c r="F26" s="9"/>
      <c r="G26" s="9"/>
      <c r="H26" s="9"/>
      <c r="I26" s="9"/>
    </row>
    <row r="27" spans="1:9" ht="15.95" customHeight="1">
      <c r="A27" s="14"/>
      <c r="B27" s="12" t="s">
        <v>166</v>
      </c>
      <c r="C27" s="11">
        <v>105</v>
      </c>
      <c r="D27" s="11">
        <v>89</v>
      </c>
      <c r="F27" s="9"/>
      <c r="G27" s="9"/>
      <c r="H27" s="9"/>
      <c r="I27" s="9"/>
    </row>
    <row r="28" spans="1:9" ht="15.95" customHeight="1">
      <c r="A28" s="14"/>
      <c r="B28" s="10" t="s">
        <v>167</v>
      </c>
      <c r="C28" s="11">
        <v>43</v>
      </c>
      <c r="D28" s="11">
        <v>26</v>
      </c>
      <c r="F28" s="9"/>
      <c r="G28" s="9"/>
      <c r="H28" s="9"/>
      <c r="I28" s="9"/>
    </row>
    <row r="29" spans="1:9" ht="15.95" customHeight="1">
      <c r="A29" s="14"/>
      <c r="B29" s="10" t="s">
        <v>627</v>
      </c>
      <c r="C29" s="11">
        <v>79</v>
      </c>
      <c r="D29" s="11">
        <v>77</v>
      </c>
      <c r="F29" s="9"/>
      <c r="G29" s="9"/>
      <c r="H29" s="9"/>
      <c r="I29" s="9"/>
    </row>
    <row r="30" spans="1:9" ht="15.95" customHeight="1">
      <c r="A30" s="14"/>
      <c r="B30" s="10" t="s">
        <v>593</v>
      </c>
      <c r="C30" s="11">
        <v>101</v>
      </c>
      <c r="D30" s="11">
        <v>90</v>
      </c>
      <c r="F30" s="9"/>
      <c r="G30" s="9"/>
      <c r="H30" s="9"/>
      <c r="I30" s="9"/>
    </row>
    <row r="31" spans="1:9" ht="15.95" customHeight="1">
      <c r="A31" s="14"/>
      <c r="B31" s="10" t="s">
        <v>628</v>
      </c>
      <c r="C31" s="11">
        <v>60</v>
      </c>
      <c r="D31" s="11">
        <v>61</v>
      </c>
      <c r="F31" s="9"/>
      <c r="G31" s="9"/>
      <c r="H31" s="9"/>
      <c r="I31" s="9"/>
    </row>
    <row r="32" spans="1:9" ht="15.95" customHeight="1">
      <c r="A32" s="14"/>
      <c r="B32" s="10" t="s">
        <v>168</v>
      </c>
      <c r="C32" s="11">
        <v>58</v>
      </c>
      <c r="D32" s="11">
        <v>58</v>
      </c>
      <c r="F32" s="9"/>
      <c r="G32" s="9"/>
      <c r="H32" s="9"/>
      <c r="I32" s="9"/>
    </row>
    <row r="33" spans="1:9" ht="15.95" customHeight="1">
      <c r="A33" s="14"/>
      <c r="B33" s="10" t="s">
        <v>629</v>
      </c>
      <c r="C33" s="11">
        <v>52</v>
      </c>
      <c r="D33" s="11">
        <v>52</v>
      </c>
      <c r="F33" s="9"/>
      <c r="G33" s="9"/>
      <c r="H33" s="9"/>
      <c r="I33" s="9"/>
    </row>
    <row r="34" spans="1:9" ht="15.95" customHeight="1">
      <c r="A34" s="14"/>
      <c r="B34" s="10" t="s">
        <v>630</v>
      </c>
      <c r="C34" s="11">
        <v>102</v>
      </c>
      <c r="D34" s="11">
        <v>102</v>
      </c>
      <c r="F34" s="9"/>
      <c r="G34" s="9"/>
      <c r="H34" s="9"/>
      <c r="I34" s="9"/>
    </row>
    <row r="35" spans="1:9" ht="15.95" customHeight="1">
      <c r="A35" s="14"/>
      <c r="B35" s="10" t="s">
        <v>170</v>
      </c>
      <c r="C35" s="11">
        <v>50</v>
      </c>
      <c r="D35" s="11">
        <v>48</v>
      </c>
      <c r="F35" s="9"/>
      <c r="G35" s="9"/>
      <c r="H35" s="9"/>
      <c r="I35" s="9"/>
    </row>
    <row r="36" spans="1:9" ht="15.95" customHeight="1">
      <c r="A36" s="14"/>
      <c r="B36" s="10" t="s">
        <v>631</v>
      </c>
      <c r="C36" s="11">
        <v>50</v>
      </c>
      <c r="D36" s="11">
        <v>59</v>
      </c>
      <c r="F36" s="9"/>
      <c r="G36" s="9"/>
      <c r="H36" s="9"/>
      <c r="I36" s="9"/>
    </row>
    <row r="37" spans="1:9" ht="15.95" customHeight="1">
      <c r="A37" s="14"/>
      <c r="B37" s="10" t="s">
        <v>212</v>
      </c>
      <c r="C37" s="11">
        <v>88</v>
      </c>
      <c r="D37" s="11">
        <v>92</v>
      </c>
      <c r="F37" s="9"/>
      <c r="G37" s="9"/>
      <c r="H37" s="9"/>
      <c r="I37" s="9"/>
    </row>
    <row r="38" spans="1:9" ht="15.95" customHeight="1">
      <c r="A38" s="14"/>
      <c r="B38" s="10" t="s">
        <v>171</v>
      </c>
      <c r="C38" s="11">
        <v>85</v>
      </c>
      <c r="D38" s="11">
        <v>78</v>
      </c>
      <c r="F38" s="9"/>
      <c r="G38" s="9"/>
      <c r="H38" s="9"/>
      <c r="I38" s="9"/>
    </row>
    <row r="39" spans="1:9" ht="15.95" customHeight="1">
      <c r="A39" s="14"/>
      <c r="B39" s="10" t="s">
        <v>632</v>
      </c>
      <c r="C39" s="11">
        <v>82</v>
      </c>
      <c r="D39" s="11">
        <v>86</v>
      </c>
      <c r="F39" s="9"/>
      <c r="G39" s="9"/>
      <c r="H39" s="9"/>
      <c r="I39" s="9"/>
    </row>
    <row r="40" spans="1:9" ht="15.95" customHeight="1">
      <c r="A40" s="14"/>
      <c r="B40" s="10" t="s">
        <v>667</v>
      </c>
      <c r="C40" s="11">
        <v>91</v>
      </c>
      <c r="D40" s="11">
        <v>92</v>
      </c>
      <c r="F40" s="9"/>
      <c r="G40" s="9"/>
      <c r="H40" s="9"/>
      <c r="I40" s="9"/>
    </row>
    <row r="41" spans="1:9" ht="15.95" customHeight="1">
      <c r="A41" s="14"/>
      <c r="B41" s="10" t="s">
        <v>213</v>
      </c>
      <c r="C41" s="11">
        <v>102</v>
      </c>
      <c r="D41" s="11">
        <v>98</v>
      </c>
      <c r="F41" s="9"/>
      <c r="G41" s="9"/>
      <c r="H41" s="9"/>
      <c r="I41" s="9"/>
    </row>
    <row r="42" spans="1:9" ht="15.95" customHeight="1">
      <c r="A42" s="14"/>
      <c r="B42" s="10" t="s">
        <v>633</v>
      </c>
      <c r="C42" s="11">
        <v>78</v>
      </c>
      <c r="D42" s="11">
        <v>76</v>
      </c>
      <c r="F42" s="9"/>
      <c r="G42" s="9"/>
      <c r="H42" s="9"/>
      <c r="I42" s="9"/>
    </row>
    <row r="43" spans="1:9" ht="15.95" customHeight="1">
      <c r="A43" s="14"/>
      <c r="B43" s="10" t="s">
        <v>666</v>
      </c>
      <c r="C43" s="11">
        <v>74</v>
      </c>
      <c r="D43" s="11">
        <v>68</v>
      </c>
      <c r="F43" s="9"/>
      <c r="G43" s="9"/>
      <c r="H43" s="9"/>
      <c r="I43" s="9"/>
    </row>
    <row r="44" spans="1:9" ht="15.95" customHeight="1">
      <c r="A44" s="14"/>
      <c r="B44" s="10" t="s">
        <v>634</v>
      </c>
      <c r="C44" s="11">
        <v>105</v>
      </c>
      <c r="D44" s="11">
        <v>99</v>
      </c>
      <c r="F44" s="9"/>
      <c r="G44" s="9"/>
      <c r="H44" s="9"/>
      <c r="I44" s="9"/>
    </row>
    <row r="45" spans="1:9" ht="15.95" customHeight="1">
      <c r="A45" s="14"/>
      <c r="B45" s="10" t="s">
        <v>635</v>
      </c>
      <c r="C45" s="11">
        <v>92</v>
      </c>
      <c r="D45" s="11">
        <v>92</v>
      </c>
      <c r="F45" s="9"/>
      <c r="G45" s="9"/>
      <c r="H45" s="9"/>
      <c r="I45" s="9"/>
    </row>
    <row r="46" spans="1:9" ht="15.95" customHeight="1">
      <c r="A46" s="14"/>
      <c r="B46" s="10" t="s">
        <v>715</v>
      </c>
      <c r="C46" s="11">
        <v>78</v>
      </c>
      <c r="D46" s="11">
        <v>78</v>
      </c>
      <c r="F46" s="9"/>
      <c r="G46" s="9"/>
      <c r="H46" s="9"/>
      <c r="I46" s="9"/>
    </row>
    <row r="47" spans="1:9" ht="15.95" customHeight="1">
      <c r="A47" s="14"/>
      <c r="B47" s="10" t="s">
        <v>636</v>
      </c>
      <c r="C47" s="11">
        <v>87</v>
      </c>
      <c r="D47" s="11">
        <v>79</v>
      </c>
      <c r="F47" s="9"/>
      <c r="G47" s="9"/>
      <c r="H47" s="9"/>
      <c r="I47" s="9"/>
    </row>
    <row r="48" spans="1:9" ht="15.95" customHeight="1">
      <c r="A48" s="14"/>
      <c r="B48" s="10" t="s">
        <v>215</v>
      </c>
      <c r="C48" s="11">
        <v>80</v>
      </c>
      <c r="D48" s="11">
        <v>82</v>
      </c>
      <c r="F48" s="9"/>
      <c r="G48" s="9"/>
      <c r="H48" s="9"/>
      <c r="I48" s="9"/>
    </row>
    <row r="49" spans="1:9" ht="15.95" customHeight="1">
      <c r="A49" s="14"/>
      <c r="B49" s="10" t="s">
        <v>657</v>
      </c>
      <c r="C49" s="11">
        <v>88</v>
      </c>
      <c r="D49" s="11">
        <v>88</v>
      </c>
      <c r="F49" s="9"/>
      <c r="G49" s="9"/>
      <c r="H49" s="9"/>
      <c r="I49" s="9"/>
    </row>
    <row r="50" spans="1:9" ht="15.95" customHeight="1">
      <c r="A50" s="14"/>
      <c r="B50" s="10" t="s">
        <v>677</v>
      </c>
      <c r="C50" s="11">
        <v>36</v>
      </c>
      <c r="D50" s="11">
        <v>37</v>
      </c>
      <c r="F50" s="9"/>
      <c r="G50" s="9"/>
      <c r="H50" s="9"/>
      <c r="I50" s="9"/>
    </row>
    <row r="51" spans="1:9" ht="15.95" customHeight="1">
      <c r="A51" s="14"/>
      <c r="B51" s="10" t="s">
        <v>216</v>
      </c>
      <c r="C51" s="11">
        <v>37</v>
      </c>
      <c r="D51" s="11">
        <v>37</v>
      </c>
      <c r="F51" s="9"/>
      <c r="G51" s="9"/>
      <c r="H51" s="9"/>
      <c r="I51" s="9"/>
    </row>
    <row r="52" spans="1:9" ht="15.95" customHeight="1">
      <c r="A52" s="14"/>
      <c r="B52" s="10" t="s">
        <v>637</v>
      </c>
      <c r="C52" s="11">
        <v>102</v>
      </c>
      <c r="D52" s="11">
        <v>87</v>
      </c>
      <c r="F52" s="9"/>
      <c r="G52" s="9"/>
      <c r="H52" s="9"/>
      <c r="I52" s="9"/>
    </row>
    <row r="53" spans="1:9" ht="15.95" customHeight="1">
      <c r="A53" s="14"/>
      <c r="B53" s="10" t="s">
        <v>639</v>
      </c>
      <c r="C53" s="11">
        <v>110</v>
      </c>
      <c r="D53" s="11">
        <v>110</v>
      </c>
      <c r="F53" s="9"/>
      <c r="G53" s="9"/>
      <c r="H53" s="9"/>
      <c r="I53" s="9"/>
    </row>
    <row r="54" spans="1:9" ht="15.95" customHeight="1">
      <c r="A54" s="14"/>
      <c r="B54" s="10" t="s">
        <v>638</v>
      </c>
      <c r="C54" s="11">
        <v>101</v>
      </c>
      <c r="D54" s="11">
        <v>101</v>
      </c>
      <c r="F54" s="9"/>
      <c r="G54" s="9"/>
      <c r="H54" s="9"/>
      <c r="I54" s="9"/>
    </row>
    <row r="55" spans="1:9" ht="15.95" customHeight="1">
      <c r="A55" s="14"/>
      <c r="B55" s="10" t="s">
        <v>640</v>
      </c>
      <c r="C55" s="11">
        <v>101</v>
      </c>
      <c r="D55" s="11">
        <v>89</v>
      </c>
      <c r="F55" s="9"/>
      <c r="G55" s="9"/>
      <c r="H55" s="9"/>
      <c r="I55" s="9"/>
    </row>
    <row r="56" spans="1:9" ht="15.95" customHeight="1">
      <c r="A56" s="14"/>
      <c r="B56" s="10" t="s">
        <v>218</v>
      </c>
      <c r="C56" s="11">
        <v>90</v>
      </c>
      <c r="D56" s="11">
        <v>95</v>
      </c>
      <c r="F56" s="9"/>
      <c r="G56" s="9"/>
      <c r="H56" s="9"/>
      <c r="I56" s="9"/>
    </row>
    <row r="57" spans="1:9" ht="15.95" customHeight="1">
      <c r="A57" s="14"/>
      <c r="B57" s="10" t="s">
        <v>663</v>
      </c>
      <c r="C57" s="11">
        <v>89</v>
      </c>
      <c r="D57" s="11">
        <v>87</v>
      </c>
      <c r="F57" s="9"/>
      <c r="G57" s="9"/>
      <c r="H57" s="9"/>
      <c r="I57" s="9"/>
    </row>
    <row r="58" spans="1:9" ht="15.95" customHeight="1">
      <c r="A58" s="14"/>
      <c r="B58" s="10" t="s">
        <v>672</v>
      </c>
      <c r="C58" s="11">
        <v>64</v>
      </c>
      <c r="D58" s="11">
        <v>74</v>
      </c>
      <c r="F58" s="9"/>
      <c r="G58" s="9"/>
      <c r="H58" s="9"/>
      <c r="I58" s="9"/>
    </row>
    <row r="59" spans="1:9" ht="15.95" customHeight="1">
      <c r="A59" s="14"/>
      <c r="B59" s="10" t="s">
        <v>179</v>
      </c>
      <c r="C59" s="11">
        <v>73</v>
      </c>
      <c r="D59" s="11">
        <v>73</v>
      </c>
      <c r="F59" s="9"/>
      <c r="G59" s="9"/>
      <c r="H59" s="9"/>
      <c r="I59" s="9"/>
    </row>
    <row r="60" spans="1:9" ht="15.95" customHeight="1">
      <c r="A60" s="14"/>
      <c r="B60" s="10" t="s">
        <v>594</v>
      </c>
      <c r="C60" s="11">
        <v>105</v>
      </c>
      <c r="D60" s="11">
        <v>91</v>
      </c>
      <c r="F60" s="9"/>
      <c r="G60" s="9"/>
      <c r="H60" s="9"/>
      <c r="I60" s="9"/>
    </row>
    <row r="61" spans="1:9" ht="15.95" customHeight="1">
      <c r="A61" s="14"/>
      <c r="B61" s="10" t="s">
        <v>142</v>
      </c>
      <c r="C61" s="11">
        <v>75</v>
      </c>
      <c r="D61" s="11">
        <v>77</v>
      </c>
      <c r="F61" s="9"/>
      <c r="G61" s="9"/>
      <c r="H61" s="9"/>
      <c r="I61" s="9"/>
    </row>
    <row r="62" spans="1:9" ht="15.95" customHeight="1">
      <c r="A62" s="14"/>
      <c r="B62" s="10" t="s">
        <v>716</v>
      </c>
      <c r="C62" s="11">
        <v>58</v>
      </c>
      <c r="D62" s="11">
        <v>74</v>
      </c>
      <c r="F62" s="9"/>
      <c r="G62" s="9"/>
      <c r="H62" s="9"/>
      <c r="I62" s="9"/>
    </row>
    <row r="63" spans="1:9" ht="15.95" customHeight="1">
      <c r="A63" s="14"/>
      <c r="B63" s="10" t="s">
        <v>641</v>
      </c>
      <c r="C63" s="11">
        <v>125</v>
      </c>
      <c r="D63" s="11">
        <v>110</v>
      </c>
      <c r="F63" s="9"/>
      <c r="G63" s="9"/>
      <c r="H63" s="9"/>
      <c r="I63" s="9"/>
    </row>
    <row r="64" spans="1:9" ht="15.95" customHeight="1">
      <c r="A64" s="14"/>
      <c r="B64" s="10" t="s">
        <v>180</v>
      </c>
      <c r="C64" s="11">
        <v>98</v>
      </c>
      <c r="D64" s="11">
        <v>104</v>
      </c>
      <c r="F64" s="9"/>
      <c r="G64" s="9"/>
      <c r="H64" s="9"/>
      <c r="I64" s="9"/>
    </row>
    <row r="65" spans="1:9" ht="15.95" customHeight="1">
      <c r="A65" s="14"/>
      <c r="B65" s="10" t="s">
        <v>0</v>
      </c>
      <c r="C65" s="11">
        <v>81</v>
      </c>
      <c r="D65" s="11">
        <v>98</v>
      </c>
      <c r="F65" s="9"/>
      <c r="G65" s="9"/>
      <c r="H65" s="9"/>
      <c r="I65" s="9"/>
    </row>
    <row r="66" spans="1:9" ht="15.95" customHeight="1">
      <c r="A66" s="14"/>
      <c r="B66" s="10" t="s">
        <v>642</v>
      </c>
      <c r="C66" s="11">
        <v>71</v>
      </c>
      <c r="D66" s="11">
        <v>77</v>
      </c>
      <c r="F66" s="9"/>
      <c r="G66" s="9"/>
      <c r="H66" s="9"/>
      <c r="I66" s="9"/>
    </row>
    <row r="67" spans="1:9" ht="15.95" customHeight="1">
      <c r="A67" s="14"/>
      <c r="B67" s="10" t="s">
        <v>2</v>
      </c>
      <c r="C67" s="11">
        <v>89</v>
      </c>
      <c r="D67" s="11">
        <v>84</v>
      </c>
      <c r="F67" s="9"/>
      <c r="G67" s="9"/>
      <c r="H67" s="9"/>
      <c r="I67" s="9"/>
    </row>
    <row r="68" spans="1:9" ht="15.95" customHeight="1">
      <c r="A68" s="14"/>
      <c r="B68" s="10" t="s">
        <v>644</v>
      </c>
      <c r="C68" s="11">
        <v>94</v>
      </c>
      <c r="D68" s="11">
        <v>84</v>
      </c>
      <c r="F68" s="9"/>
      <c r="G68" s="9"/>
      <c r="H68" s="9"/>
      <c r="I68" s="9"/>
    </row>
    <row r="69" spans="1:9" ht="15.95" customHeight="1">
      <c r="A69" s="14"/>
      <c r="B69" s="10" t="s">
        <v>4</v>
      </c>
      <c r="C69" s="11">
        <v>78</v>
      </c>
      <c r="D69" s="11">
        <v>78</v>
      </c>
      <c r="F69" s="9"/>
      <c r="G69" s="9"/>
      <c r="H69" s="9"/>
      <c r="I69" s="9"/>
    </row>
    <row r="70" spans="1:9" ht="15.95" customHeight="1">
      <c r="A70" s="14"/>
      <c r="B70" s="10" t="s">
        <v>645</v>
      </c>
      <c r="C70" s="11">
        <v>79</v>
      </c>
      <c r="D70" s="11">
        <v>62</v>
      </c>
      <c r="F70" s="9"/>
      <c r="G70" s="9"/>
      <c r="H70" s="9"/>
      <c r="I70" s="9"/>
    </row>
    <row r="71" spans="1:9" ht="15.95" customHeight="1">
      <c r="A71" s="14"/>
      <c r="B71" s="10" t="s">
        <v>6</v>
      </c>
      <c r="C71" s="11">
        <v>92</v>
      </c>
      <c r="D71" s="11">
        <v>92</v>
      </c>
      <c r="F71" s="9"/>
      <c r="G71" s="9"/>
      <c r="H71" s="9"/>
      <c r="I71" s="9"/>
    </row>
    <row r="72" spans="1:9" ht="15.95" customHeight="1">
      <c r="A72" s="14"/>
      <c r="B72" s="10" t="s">
        <v>646</v>
      </c>
      <c r="C72" s="11">
        <v>84</v>
      </c>
      <c r="D72" s="11">
        <v>94</v>
      </c>
      <c r="F72" s="9"/>
      <c r="G72" s="9"/>
      <c r="H72" s="9"/>
      <c r="I72" s="9"/>
    </row>
    <row r="73" spans="1:9" ht="15.95" customHeight="1">
      <c r="A73" s="14"/>
      <c r="B73" s="10" t="s">
        <v>711</v>
      </c>
      <c r="C73" s="11">
        <v>47</v>
      </c>
      <c r="D73" s="11">
        <v>60</v>
      </c>
      <c r="F73" s="9"/>
      <c r="G73" s="9"/>
      <c r="H73" s="9"/>
      <c r="I73" s="9"/>
    </row>
    <row r="74" spans="1:9" ht="15.95" customHeight="1">
      <c r="A74" s="14"/>
      <c r="B74" s="10" t="s">
        <v>647</v>
      </c>
      <c r="C74" s="11">
        <v>92</v>
      </c>
      <c r="D74" s="11">
        <v>95</v>
      </c>
      <c r="F74" s="9"/>
      <c r="G74" s="9"/>
      <c r="H74" s="9"/>
      <c r="I74" s="9"/>
    </row>
    <row r="75" spans="1:9" ht="15.95" customHeight="1">
      <c r="A75" s="14"/>
      <c r="B75" s="10" t="s">
        <v>8</v>
      </c>
      <c r="C75" s="11">
        <v>86</v>
      </c>
      <c r="D75" s="11">
        <v>74</v>
      </c>
      <c r="F75" s="9"/>
      <c r="G75" s="9"/>
      <c r="H75" s="9"/>
      <c r="I75" s="9"/>
    </row>
    <row r="76" spans="1:9" ht="15.95" customHeight="1">
      <c r="A76" s="14"/>
      <c r="B76" s="10" t="s">
        <v>139</v>
      </c>
      <c r="C76" s="11">
        <v>113</v>
      </c>
      <c r="D76" s="11">
        <v>110</v>
      </c>
      <c r="F76" s="9"/>
      <c r="G76" s="9"/>
      <c r="H76" s="9"/>
      <c r="I76" s="9"/>
    </row>
    <row r="77" spans="1:9" ht="15.95" customHeight="1">
      <c r="A77" s="14"/>
      <c r="B77" s="10" t="s">
        <v>561</v>
      </c>
      <c r="C77" s="11">
        <v>100</v>
      </c>
      <c r="D77" s="11">
        <v>95</v>
      </c>
      <c r="F77" s="9"/>
      <c r="G77" s="9"/>
      <c r="H77" s="9"/>
      <c r="I77" s="9"/>
    </row>
    <row r="78" spans="1:9" ht="15.95" customHeight="1">
      <c r="A78" s="14"/>
      <c r="B78" s="10" t="s">
        <v>648</v>
      </c>
      <c r="C78" s="11">
        <v>105</v>
      </c>
      <c r="D78" s="11">
        <v>106</v>
      </c>
      <c r="F78" s="9"/>
      <c r="G78" s="9"/>
      <c r="H78" s="9"/>
      <c r="I78" s="9"/>
    </row>
    <row r="79" spans="1:9" ht="15.95" customHeight="1">
      <c r="A79" s="14"/>
      <c r="B79" s="10" t="s">
        <v>649</v>
      </c>
      <c r="C79" s="11">
        <v>105</v>
      </c>
      <c r="D79" s="11">
        <v>105</v>
      </c>
      <c r="F79" s="9"/>
      <c r="G79" s="9"/>
      <c r="H79" s="9"/>
      <c r="I79" s="9"/>
    </row>
    <row r="80" spans="1:9" ht="15.95" customHeight="1">
      <c r="A80" s="14"/>
      <c r="B80" s="10" t="s">
        <v>12</v>
      </c>
      <c r="C80" s="11">
        <v>108</v>
      </c>
      <c r="D80" s="11">
        <v>110</v>
      </c>
      <c r="F80" s="9"/>
      <c r="G80" s="9"/>
      <c r="H80" s="9"/>
      <c r="I80" s="9"/>
    </row>
    <row r="81" spans="1:9" ht="15.95" customHeight="1">
      <c r="A81" s="14"/>
      <c r="B81" s="10" t="s">
        <v>13</v>
      </c>
      <c r="C81" s="11">
        <v>70</v>
      </c>
      <c r="D81" s="11">
        <v>70</v>
      </c>
      <c r="F81" s="9"/>
      <c r="G81" s="9"/>
      <c r="H81" s="9"/>
      <c r="I81" s="9"/>
    </row>
    <row r="82" spans="1:9" ht="15.95" customHeight="1">
      <c r="A82" s="14"/>
      <c r="B82" s="10" t="s">
        <v>650</v>
      </c>
      <c r="C82" s="11">
        <v>63</v>
      </c>
      <c r="D82" s="11">
        <v>63</v>
      </c>
      <c r="F82" s="9"/>
      <c r="G82" s="9"/>
      <c r="H82" s="9"/>
      <c r="I82" s="9"/>
    </row>
    <row r="83" spans="1:9" ht="15.95" customHeight="1">
      <c r="A83" s="14"/>
      <c r="B83" s="10" t="s">
        <v>643</v>
      </c>
      <c r="C83" s="11">
        <v>87</v>
      </c>
      <c r="D83" s="11">
        <v>92</v>
      </c>
      <c r="F83" s="9"/>
      <c r="G83" s="9"/>
      <c r="H83" s="9"/>
      <c r="I83" s="9"/>
    </row>
    <row r="84" spans="1:9" ht="15.95" customHeight="1">
      <c r="A84" s="14"/>
      <c r="B84" s="10" t="s">
        <v>15</v>
      </c>
      <c r="C84" s="11">
        <v>97</v>
      </c>
      <c r="D84" s="11">
        <v>73</v>
      </c>
      <c r="F84" s="9"/>
      <c r="G84" s="9"/>
      <c r="H84" s="9"/>
      <c r="I84" s="9"/>
    </row>
    <row r="85" spans="1:9" ht="15.95" customHeight="1">
      <c r="A85" s="14"/>
      <c r="B85" s="10" t="s">
        <v>16</v>
      </c>
      <c r="C85" s="11">
        <v>74</v>
      </c>
      <c r="D85" s="11">
        <v>76</v>
      </c>
      <c r="F85" s="9"/>
      <c r="G85" s="9"/>
      <c r="H85" s="9"/>
      <c r="I85" s="9"/>
    </row>
    <row r="86" spans="1:9" ht="15.95" customHeight="1">
      <c r="A86" s="14"/>
      <c r="B86" s="10" t="s">
        <v>651</v>
      </c>
      <c r="C86" s="11">
        <v>78</v>
      </c>
      <c r="D86" s="11">
        <v>81</v>
      </c>
      <c r="F86" s="9"/>
      <c r="G86" s="9"/>
      <c r="H86" s="9"/>
      <c r="I86" s="9"/>
    </row>
    <row r="87" spans="1:9" ht="15.95" customHeight="1">
      <c r="A87" s="14"/>
      <c r="B87" s="10" t="s">
        <v>652</v>
      </c>
      <c r="C87" s="11">
        <v>125</v>
      </c>
      <c r="D87" s="11">
        <v>110</v>
      </c>
      <c r="F87" s="9"/>
      <c r="G87" s="9"/>
      <c r="H87" s="9"/>
      <c r="I87" s="9"/>
    </row>
    <row r="88" spans="1:9" ht="15.95" customHeight="1">
      <c r="A88" s="14"/>
      <c r="B88" s="10" t="s">
        <v>17</v>
      </c>
      <c r="C88" s="11">
        <v>95</v>
      </c>
      <c r="D88" s="11">
        <v>77</v>
      </c>
      <c r="F88" s="9"/>
      <c r="G88" s="9"/>
      <c r="H88" s="9"/>
      <c r="I88" s="9"/>
    </row>
    <row r="89" spans="1:9" ht="15.95" customHeight="1">
      <c r="A89" s="14"/>
      <c r="B89" s="10" t="s">
        <v>19</v>
      </c>
      <c r="C89" s="11">
        <v>104</v>
      </c>
      <c r="D89" s="11">
        <v>98</v>
      </c>
      <c r="F89" s="9"/>
      <c r="G89" s="9"/>
      <c r="H89" s="9"/>
      <c r="I89" s="9"/>
    </row>
    <row r="90" spans="1:9" ht="15.95" customHeight="1">
      <c r="A90" s="14"/>
      <c r="B90" s="10" t="s">
        <v>20</v>
      </c>
      <c r="C90" s="11">
        <v>94</v>
      </c>
      <c r="D90" s="11">
        <v>80</v>
      </c>
      <c r="F90" s="9"/>
      <c r="G90" s="9"/>
      <c r="H90" s="9"/>
      <c r="I90" s="9"/>
    </row>
    <row r="91" spans="1:9" ht="15.95" customHeight="1">
      <c r="A91" s="14"/>
      <c r="B91" s="10" t="s">
        <v>21</v>
      </c>
      <c r="C91" s="11">
        <v>88</v>
      </c>
      <c r="D91" s="11">
        <v>98</v>
      </c>
      <c r="F91" s="9"/>
      <c r="G91" s="9"/>
      <c r="H91" s="9"/>
      <c r="I91" s="9"/>
    </row>
    <row r="92" spans="1:9" ht="15.95" customHeight="1">
      <c r="A92" s="14"/>
      <c r="B92" s="10" t="s">
        <v>653</v>
      </c>
      <c r="C92" s="11">
        <v>86</v>
      </c>
      <c r="D92" s="11">
        <v>86</v>
      </c>
      <c r="F92" s="9"/>
      <c r="G92" s="9"/>
      <c r="H92" s="9"/>
      <c r="I92" s="9"/>
    </row>
    <row r="93" spans="1:9" ht="15.95" customHeight="1">
      <c r="A93" s="14"/>
      <c r="B93" s="10" t="s">
        <v>654</v>
      </c>
      <c r="C93" s="11">
        <v>69</v>
      </c>
      <c r="D93" s="11">
        <v>69</v>
      </c>
      <c r="F93" s="9"/>
      <c r="G93" s="9"/>
      <c r="H93" s="9"/>
      <c r="I93" s="9"/>
    </row>
    <row r="94" spans="1:9" ht="15.95" customHeight="1">
      <c r="A94" s="14"/>
      <c r="B94" s="10" t="s">
        <v>24</v>
      </c>
      <c r="C94" s="11">
        <v>78</v>
      </c>
      <c r="D94" s="11">
        <v>78</v>
      </c>
      <c r="F94" s="9"/>
      <c r="G94" s="9"/>
      <c r="H94" s="9"/>
      <c r="I94" s="9"/>
    </row>
    <row r="95" spans="1:9" ht="15.95" customHeight="1">
      <c r="A95" s="14"/>
      <c r="B95" s="10" t="s">
        <v>655</v>
      </c>
      <c r="C95" s="11">
        <v>86</v>
      </c>
      <c r="D95" s="11">
        <v>86</v>
      </c>
      <c r="F95" s="9"/>
      <c r="G95" s="9"/>
      <c r="H95" s="9"/>
      <c r="I95" s="9"/>
    </row>
    <row r="96" spans="1:9" ht="15.95" customHeight="1">
      <c r="A96" s="14"/>
      <c r="B96" s="10" t="s">
        <v>26</v>
      </c>
      <c r="C96" s="11">
        <v>61</v>
      </c>
      <c r="D96" s="11">
        <v>65</v>
      </c>
      <c r="F96" s="9"/>
      <c r="G96" s="9"/>
      <c r="H96" s="9"/>
      <c r="I96" s="9"/>
    </row>
    <row r="97" spans="1:9" ht="15.95" customHeight="1">
      <c r="A97" s="14"/>
      <c r="B97" s="10" t="s">
        <v>656</v>
      </c>
      <c r="C97" s="11">
        <v>57</v>
      </c>
      <c r="D97" s="11">
        <v>70</v>
      </c>
      <c r="F97" s="9"/>
      <c r="G97" s="9"/>
      <c r="H97" s="9"/>
      <c r="I97" s="9"/>
    </row>
    <row r="98" spans="1:9" ht="15.95" customHeight="1">
      <c r="A98" s="14"/>
      <c r="B98" s="10" t="s">
        <v>659</v>
      </c>
      <c r="C98" s="11">
        <v>104</v>
      </c>
      <c r="D98" s="11">
        <v>104</v>
      </c>
      <c r="F98" s="9"/>
      <c r="G98" s="9"/>
      <c r="H98" s="9"/>
      <c r="I98" s="9"/>
    </row>
    <row r="99" spans="1:9" ht="15.95" customHeight="1">
      <c r="A99" s="14"/>
      <c r="B99" s="10" t="s">
        <v>28</v>
      </c>
      <c r="C99" s="11">
        <v>68</v>
      </c>
      <c r="D99" s="11">
        <v>68</v>
      </c>
      <c r="F99" s="9"/>
      <c r="G99" s="9"/>
      <c r="H99" s="9"/>
      <c r="I99" s="9"/>
    </row>
    <row r="100" spans="1:9" ht="15.95" customHeight="1">
      <c r="A100" s="14"/>
      <c r="B100" s="10" t="s">
        <v>660</v>
      </c>
      <c r="C100" s="11">
        <v>95</v>
      </c>
      <c r="D100" s="11">
        <v>71</v>
      </c>
      <c r="F100" s="9"/>
      <c r="G100" s="9"/>
      <c r="H100" s="9"/>
      <c r="I100" s="9"/>
    </row>
    <row r="101" spans="1:9" ht="15.95" customHeight="1">
      <c r="A101" s="14"/>
      <c r="B101" s="10" t="s">
        <v>31</v>
      </c>
      <c r="C101" s="11">
        <v>71</v>
      </c>
      <c r="D101" s="11">
        <v>71</v>
      </c>
      <c r="F101" s="9"/>
      <c r="G101" s="9"/>
      <c r="H101" s="9"/>
      <c r="I101" s="9"/>
    </row>
    <row r="102" spans="1:9" ht="15.95" customHeight="1">
      <c r="A102" s="14"/>
      <c r="B102" s="10" t="s">
        <v>562</v>
      </c>
      <c r="C102" s="11">
        <v>85</v>
      </c>
      <c r="D102" s="11">
        <v>71</v>
      </c>
      <c r="F102" s="9"/>
      <c r="G102" s="9"/>
      <c r="H102" s="9"/>
      <c r="I102" s="9"/>
    </row>
    <row r="103" spans="1:9" ht="15.95" customHeight="1">
      <c r="A103" s="14"/>
      <c r="B103" s="10" t="s">
        <v>658</v>
      </c>
      <c r="C103" s="11">
        <v>105</v>
      </c>
      <c r="D103" s="11">
        <v>108</v>
      </c>
      <c r="F103" s="9"/>
      <c r="G103" s="9"/>
      <c r="H103" s="9"/>
      <c r="I103" s="9"/>
    </row>
    <row r="104" spans="1:9" ht="15.95" customHeight="1">
      <c r="A104" s="14"/>
      <c r="B104" s="10" t="s">
        <v>661</v>
      </c>
      <c r="C104" s="11">
        <v>112</v>
      </c>
      <c r="D104" s="11">
        <v>104</v>
      </c>
      <c r="F104" s="9"/>
      <c r="G104" s="9"/>
      <c r="H104" s="9"/>
      <c r="I104" s="9"/>
    </row>
    <row r="105" spans="1:9" ht="15.95" customHeight="1">
      <c r="A105" s="14"/>
      <c r="B105" s="10" t="s">
        <v>662</v>
      </c>
      <c r="C105" s="11">
        <v>85</v>
      </c>
      <c r="D105" s="11">
        <v>87</v>
      </c>
      <c r="F105" s="9"/>
      <c r="G105" s="9"/>
      <c r="H105" s="9"/>
      <c r="I105" s="9"/>
    </row>
    <row r="106" spans="1:9" ht="15.95" customHeight="1">
      <c r="A106" s="14"/>
      <c r="B106" s="10" t="s">
        <v>32</v>
      </c>
      <c r="C106" s="11">
        <v>85</v>
      </c>
      <c r="D106" s="11">
        <v>91</v>
      </c>
      <c r="F106" s="9"/>
      <c r="G106" s="9"/>
      <c r="H106" s="9"/>
      <c r="I106" s="9"/>
    </row>
    <row r="107" spans="1:9" ht="15.95" customHeight="1">
      <c r="A107" s="14"/>
      <c r="B107" s="10" t="s">
        <v>221</v>
      </c>
      <c r="C107" s="11">
        <v>105</v>
      </c>
      <c r="D107" s="11">
        <v>86</v>
      </c>
      <c r="F107" s="9"/>
      <c r="G107" s="9"/>
      <c r="H107" s="9"/>
      <c r="I107" s="9"/>
    </row>
    <row r="108" spans="1:9" ht="15.95" customHeight="1">
      <c r="A108" s="14"/>
      <c r="B108" s="10" t="s">
        <v>665</v>
      </c>
      <c r="C108" s="11">
        <v>81</v>
      </c>
      <c r="D108" s="11">
        <v>81</v>
      </c>
      <c r="F108" s="9"/>
      <c r="G108" s="9"/>
      <c r="H108" s="9"/>
      <c r="I108" s="9"/>
    </row>
    <row r="109" spans="1:9" ht="15.95" customHeight="1">
      <c r="A109" s="14"/>
      <c r="B109" s="10" t="s">
        <v>563</v>
      </c>
      <c r="C109" s="11">
        <v>77</v>
      </c>
      <c r="D109" s="11">
        <v>77</v>
      </c>
      <c r="F109" s="9"/>
      <c r="G109" s="9"/>
      <c r="H109" s="9"/>
      <c r="I109" s="9"/>
    </row>
    <row r="110" spans="1:9" ht="15.95" customHeight="1">
      <c r="A110" s="14"/>
      <c r="B110" s="10" t="s">
        <v>564</v>
      </c>
      <c r="C110" s="11">
        <v>86</v>
      </c>
      <c r="D110" s="11">
        <v>84</v>
      </c>
      <c r="F110" s="9"/>
      <c r="G110" s="9"/>
      <c r="H110" s="9"/>
      <c r="I110" s="9"/>
    </row>
    <row r="111" spans="1:9" ht="15.95" customHeight="1">
      <c r="A111" s="14"/>
      <c r="B111" s="10" t="s">
        <v>39</v>
      </c>
      <c r="C111" s="11">
        <v>31</v>
      </c>
      <c r="D111" s="11">
        <v>32</v>
      </c>
      <c r="F111" s="9"/>
      <c r="G111" s="9"/>
      <c r="H111" s="9"/>
      <c r="I111" s="9"/>
    </row>
    <row r="112" spans="1:9" ht="15.95" customHeight="1">
      <c r="A112" s="14"/>
      <c r="B112" s="10" t="s">
        <v>670</v>
      </c>
      <c r="C112" s="11">
        <v>57</v>
      </c>
      <c r="D112" s="11">
        <v>49</v>
      </c>
      <c r="F112" s="9"/>
      <c r="G112" s="9"/>
      <c r="H112" s="9"/>
      <c r="I112" s="9"/>
    </row>
    <row r="113" spans="1:9" ht="15.95" customHeight="1">
      <c r="A113" s="14"/>
      <c r="B113" s="10" t="s">
        <v>671</v>
      </c>
      <c r="C113" s="11">
        <v>86</v>
      </c>
      <c r="D113" s="11">
        <v>86</v>
      </c>
      <c r="F113" s="9"/>
      <c r="G113" s="9"/>
      <c r="H113" s="9"/>
      <c r="I113" s="9"/>
    </row>
    <row r="114" spans="1:9" ht="15.95" customHeight="1">
      <c r="A114" s="14"/>
      <c r="B114" s="10" t="s">
        <v>185</v>
      </c>
      <c r="C114" s="11">
        <v>67</v>
      </c>
      <c r="D114" s="11">
        <v>56</v>
      </c>
      <c r="F114" s="9"/>
      <c r="G114" s="9"/>
      <c r="H114" s="9"/>
      <c r="I114" s="9"/>
    </row>
    <row r="115" spans="1:9" ht="15.95" customHeight="1">
      <c r="A115" s="14"/>
      <c r="B115" s="10" t="s">
        <v>669</v>
      </c>
      <c r="C115" s="11">
        <v>109</v>
      </c>
      <c r="D115" s="11">
        <v>96</v>
      </c>
      <c r="F115" s="9"/>
      <c r="G115" s="9"/>
      <c r="H115" s="9"/>
      <c r="I115" s="9"/>
    </row>
    <row r="116" spans="1:9" ht="15.95" customHeight="1">
      <c r="A116" s="14"/>
      <c r="B116" s="10" t="s">
        <v>668</v>
      </c>
      <c r="C116" s="11">
        <v>63</v>
      </c>
      <c r="D116" s="11">
        <v>63</v>
      </c>
      <c r="F116" s="9"/>
      <c r="G116" s="9"/>
      <c r="H116" s="9"/>
      <c r="I116" s="9"/>
    </row>
    <row r="117" spans="1:9" ht="15.95" customHeight="1">
      <c r="A117" s="14"/>
      <c r="B117" s="10" t="s">
        <v>41</v>
      </c>
      <c r="C117" s="11">
        <v>82</v>
      </c>
      <c r="D117" s="11">
        <v>69</v>
      </c>
      <c r="F117" s="9"/>
      <c r="G117" s="9"/>
      <c r="H117" s="9"/>
      <c r="I117" s="9"/>
    </row>
    <row r="118" spans="1:9" ht="15.95" customHeight="1">
      <c r="A118" s="14"/>
      <c r="B118" s="10" t="s">
        <v>673</v>
      </c>
      <c r="C118" s="11">
        <v>75</v>
      </c>
      <c r="D118" s="11">
        <v>83</v>
      </c>
      <c r="F118" s="9"/>
      <c r="G118" s="9"/>
      <c r="H118" s="9"/>
      <c r="I118" s="9"/>
    </row>
    <row r="119" spans="1:9" ht="15.95" customHeight="1">
      <c r="A119" s="14"/>
      <c r="B119" s="10" t="s">
        <v>674</v>
      </c>
      <c r="C119" s="11">
        <v>120</v>
      </c>
      <c r="D119" s="11">
        <v>98</v>
      </c>
      <c r="F119" s="9"/>
      <c r="G119" s="9"/>
      <c r="H119" s="9"/>
      <c r="I119" s="9"/>
    </row>
    <row r="120" spans="1:9" ht="15.95" customHeight="1">
      <c r="A120" s="14"/>
      <c r="B120" s="10" t="s">
        <v>42</v>
      </c>
      <c r="C120" s="11">
        <v>47</v>
      </c>
      <c r="D120" s="11">
        <v>47</v>
      </c>
      <c r="F120" s="9"/>
      <c r="G120" s="9"/>
      <c r="H120" s="9"/>
      <c r="I120" s="9"/>
    </row>
    <row r="121" spans="1:9" ht="15.95" customHeight="1">
      <c r="A121" s="14"/>
      <c r="B121" s="10" t="s">
        <v>50</v>
      </c>
      <c r="C121" s="11">
        <v>120</v>
      </c>
      <c r="D121" s="11">
        <v>110</v>
      </c>
      <c r="F121" s="9"/>
      <c r="G121" s="9"/>
      <c r="H121" s="9"/>
      <c r="I121" s="9"/>
    </row>
    <row r="122" spans="1:9" ht="15.95" customHeight="1">
      <c r="A122" s="14"/>
      <c r="B122" s="10" t="s">
        <v>675</v>
      </c>
      <c r="C122" s="11">
        <v>66</v>
      </c>
      <c r="D122" s="11">
        <v>53</v>
      </c>
      <c r="F122" s="9"/>
      <c r="G122" s="9"/>
      <c r="H122" s="9"/>
      <c r="I122" s="9"/>
    </row>
    <row r="123" spans="1:9" ht="15.95" customHeight="1">
      <c r="A123" s="14"/>
      <c r="B123" s="10" t="s">
        <v>235</v>
      </c>
      <c r="C123" s="11">
        <v>120</v>
      </c>
      <c r="D123" s="11">
        <v>110</v>
      </c>
      <c r="F123" s="9"/>
      <c r="G123" s="9"/>
      <c r="H123" s="9"/>
      <c r="I123" s="9"/>
    </row>
    <row r="124" spans="1:9" ht="15.95" customHeight="1">
      <c r="A124" s="14"/>
      <c r="B124" s="10" t="s">
        <v>676</v>
      </c>
      <c r="C124" s="11">
        <v>67</v>
      </c>
      <c r="D124" s="11">
        <v>77</v>
      </c>
      <c r="F124" s="9"/>
      <c r="G124" s="9"/>
      <c r="H124" s="9"/>
      <c r="I124" s="9"/>
    </row>
    <row r="125" spans="1:9" ht="15.95" customHeight="1">
      <c r="A125" s="14"/>
      <c r="B125" s="10" t="s">
        <v>565</v>
      </c>
      <c r="C125" s="11">
        <v>105</v>
      </c>
      <c r="D125" s="11">
        <v>107</v>
      </c>
      <c r="F125" s="9"/>
      <c r="G125" s="9"/>
      <c r="H125" s="9"/>
      <c r="I125" s="9"/>
    </row>
    <row r="126" spans="1:9" ht="15.95" customHeight="1">
      <c r="A126" s="14"/>
      <c r="B126" s="10" t="s">
        <v>566</v>
      </c>
      <c r="C126" s="11">
        <v>84</v>
      </c>
      <c r="D126" s="11">
        <v>82</v>
      </c>
      <c r="F126" s="9"/>
      <c r="G126" s="9"/>
      <c r="H126" s="9"/>
      <c r="I126" s="9"/>
    </row>
    <row r="127" spans="1:9" ht="15.95" customHeight="1">
      <c r="A127" s="14"/>
      <c r="B127" s="10" t="s">
        <v>54</v>
      </c>
      <c r="C127" s="11">
        <v>66</v>
      </c>
      <c r="D127" s="11">
        <v>66</v>
      </c>
      <c r="F127" s="9"/>
      <c r="G127" s="9"/>
      <c r="H127" s="9"/>
      <c r="I127" s="9"/>
    </row>
    <row r="128" spans="1:9" ht="15.95" customHeight="1">
      <c r="A128" s="14"/>
      <c r="B128" s="10" t="s">
        <v>679</v>
      </c>
      <c r="C128" s="11">
        <v>64</v>
      </c>
      <c r="D128" s="11">
        <v>64</v>
      </c>
      <c r="F128" s="9"/>
      <c r="G128" s="9"/>
      <c r="H128" s="9"/>
      <c r="I128" s="9"/>
    </row>
    <row r="129" spans="1:9" ht="15.95" customHeight="1">
      <c r="A129" s="14"/>
      <c r="B129" s="10" t="s">
        <v>567</v>
      </c>
      <c r="C129" s="11">
        <v>83</v>
      </c>
      <c r="D129" s="11">
        <v>62</v>
      </c>
      <c r="F129" s="9"/>
      <c r="G129" s="9"/>
      <c r="H129" s="9"/>
      <c r="I129" s="9"/>
    </row>
    <row r="130" spans="1:9" ht="15.95" customHeight="1">
      <c r="A130" s="14"/>
      <c r="B130" s="10" t="s">
        <v>57</v>
      </c>
      <c r="C130" s="11">
        <v>87</v>
      </c>
      <c r="D130" s="11">
        <v>96</v>
      </c>
      <c r="F130" s="9"/>
      <c r="G130" s="9"/>
      <c r="H130" s="9"/>
      <c r="I130" s="9"/>
    </row>
    <row r="131" spans="1:9" ht="15.95" customHeight="1">
      <c r="A131" s="14"/>
      <c r="B131" s="10" t="s">
        <v>141</v>
      </c>
      <c r="C131" s="11">
        <v>78</v>
      </c>
      <c r="D131" s="11">
        <v>82</v>
      </c>
      <c r="F131" s="9"/>
      <c r="G131" s="9"/>
      <c r="H131" s="9"/>
      <c r="I131" s="9"/>
    </row>
    <row r="132" spans="1:9" ht="15.95" customHeight="1">
      <c r="A132" s="14"/>
      <c r="B132" s="10" t="s">
        <v>681</v>
      </c>
      <c r="C132" s="11">
        <v>78</v>
      </c>
      <c r="D132" s="11">
        <v>66</v>
      </c>
      <c r="F132" s="9"/>
      <c r="G132" s="9"/>
      <c r="H132" s="9"/>
      <c r="I132" s="9"/>
    </row>
    <row r="133" spans="1:9" ht="15.95" customHeight="1">
      <c r="A133" s="14"/>
      <c r="B133" s="10" t="s">
        <v>60</v>
      </c>
      <c r="C133" s="11">
        <v>105</v>
      </c>
      <c r="D133" s="11">
        <v>101</v>
      </c>
      <c r="F133" s="9"/>
      <c r="G133" s="9"/>
      <c r="H133" s="9"/>
      <c r="I133" s="9"/>
    </row>
    <row r="134" spans="1:9" ht="15.95" customHeight="1">
      <c r="A134" s="14"/>
      <c r="B134" s="10" t="s">
        <v>682</v>
      </c>
      <c r="C134" s="11">
        <v>63</v>
      </c>
      <c r="D134" s="11">
        <v>63</v>
      </c>
      <c r="F134" s="9"/>
      <c r="G134" s="9"/>
      <c r="H134" s="9"/>
      <c r="I134" s="9"/>
    </row>
    <row r="135" spans="1:9" ht="15.95" customHeight="1">
      <c r="A135" s="14"/>
      <c r="B135" s="10" t="s">
        <v>62</v>
      </c>
      <c r="C135" s="11">
        <v>70</v>
      </c>
      <c r="D135" s="11">
        <v>74</v>
      </c>
      <c r="F135" s="9"/>
      <c r="G135" s="9"/>
      <c r="H135" s="9"/>
      <c r="I135" s="9"/>
    </row>
    <row r="136" spans="1:9" ht="15.95" customHeight="1">
      <c r="A136" s="14"/>
      <c r="B136" s="10" t="s">
        <v>595</v>
      </c>
      <c r="C136" s="11">
        <v>105</v>
      </c>
      <c r="D136" s="11">
        <v>104</v>
      </c>
      <c r="F136" s="9"/>
      <c r="G136" s="9"/>
      <c r="H136" s="9"/>
      <c r="I136" s="9"/>
    </row>
    <row r="137" spans="1:9" ht="15.95" customHeight="1">
      <c r="A137" s="14"/>
      <c r="B137" s="10" t="s">
        <v>63</v>
      </c>
      <c r="C137" s="11">
        <v>77</v>
      </c>
      <c r="D137" s="11">
        <v>79</v>
      </c>
      <c r="F137" s="9"/>
      <c r="G137" s="9"/>
      <c r="H137" s="9"/>
      <c r="I137" s="9"/>
    </row>
    <row r="138" spans="1:9" ht="15.95" customHeight="1">
      <c r="A138" s="14"/>
      <c r="B138" s="10" t="s">
        <v>683</v>
      </c>
      <c r="C138" s="11">
        <v>92</v>
      </c>
      <c r="D138" s="11">
        <v>78</v>
      </c>
      <c r="F138" s="9"/>
      <c r="G138" s="9"/>
      <c r="H138" s="9"/>
      <c r="I138" s="9"/>
    </row>
    <row r="139" spans="1:9" ht="15.95" customHeight="1">
      <c r="A139" s="14"/>
      <c r="B139" s="10" t="s">
        <v>684</v>
      </c>
      <c r="C139" s="11">
        <v>60</v>
      </c>
      <c r="D139" s="11">
        <v>60</v>
      </c>
      <c r="F139" s="9"/>
      <c r="G139" s="9"/>
      <c r="H139" s="9"/>
      <c r="I139" s="9"/>
    </row>
    <row r="140" spans="1:9" ht="15.95" customHeight="1">
      <c r="A140" s="14"/>
      <c r="B140" s="10" t="s">
        <v>66</v>
      </c>
      <c r="C140" s="11">
        <v>95</v>
      </c>
      <c r="D140" s="11">
        <v>95</v>
      </c>
      <c r="F140" s="9"/>
      <c r="G140" s="9"/>
      <c r="H140" s="9"/>
      <c r="I140" s="9"/>
    </row>
    <row r="141" spans="1:9" ht="15.95" customHeight="1">
      <c r="A141" s="14"/>
      <c r="B141" s="10" t="s">
        <v>685</v>
      </c>
      <c r="C141" s="11">
        <v>67</v>
      </c>
      <c r="D141" s="11">
        <v>72</v>
      </c>
      <c r="F141" s="9"/>
      <c r="G141" s="9"/>
      <c r="H141" s="9"/>
      <c r="I141" s="9"/>
    </row>
    <row r="142" spans="1:9" ht="15.95" customHeight="1">
      <c r="A142" s="14"/>
      <c r="B142" s="10" t="s">
        <v>186</v>
      </c>
      <c r="C142" s="11">
        <v>53</v>
      </c>
      <c r="D142" s="11">
        <v>58</v>
      </c>
      <c r="F142" s="9"/>
      <c r="G142" s="9"/>
      <c r="H142" s="9"/>
      <c r="I142" s="9"/>
    </row>
    <row r="143" spans="1:9" ht="15.95" customHeight="1">
      <c r="A143" s="14"/>
      <c r="B143" s="10" t="s">
        <v>68</v>
      </c>
      <c r="C143" s="11">
        <v>64</v>
      </c>
      <c r="D143" s="11">
        <v>64</v>
      </c>
      <c r="F143" s="9"/>
      <c r="G143" s="9"/>
      <c r="H143" s="9"/>
      <c r="I143" s="9"/>
    </row>
    <row r="144" spans="1:9" ht="15.95" customHeight="1">
      <c r="A144" s="14"/>
      <c r="B144" s="10" t="s">
        <v>680</v>
      </c>
      <c r="C144" s="11">
        <v>88</v>
      </c>
      <c r="D144" s="11">
        <v>80</v>
      </c>
      <c r="F144" s="9"/>
      <c r="G144" s="9"/>
      <c r="H144" s="9"/>
      <c r="I144" s="9"/>
    </row>
    <row r="145" spans="1:9" ht="15.95" customHeight="1">
      <c r="A145" s="14"/>
      <c r="B145" s="10" t="s">
        <v>69</v>
      </c>
      <c r="C145" s="11">
        <v>83</v>
      </c>
      <c r="D145" s="11">
        <v>83</v>
      </c>
      <c r="F145" s="9"/>
      <c r="G145" s="9"/>
      <c r="H145" s="9"/>
      <c r="I145" s="9"/>
    </row>
    <row r="146" spans="1:9" ht="15.95" customHeight="1">
      <c r="A146" s="14"/>
      <c r="B146" s="10" t="s">
        <v>70</v>
      </c>
      <c r="C146" s="11">
        <v>72</v>
      </c>
      <c r="D146" s="11">
        <v>61</v>
      </c>
      <c r="F146" s="9"/>
      <c r="G146" s="9"/>
      <c r="H146" s="9"/>
      <c r="I146" s="9"/>
    </row>
    <row r="147" spans="1:9" ht="15.95" customHeight="1">
      <c r="A147" s="14"/>
      <c r="B147" s="10" t="s">
        <v>686</v>
      </c>
      <c r="C147" s="11">
        <v>58</v>
      </c>
      <c r="D147" s="11">
        <v>58</v>
      </c>
      <c r="F147" s="9"/>
      <c r="G147" s="9"/>
      <c r="H147" s="9"/>
      <c r="I147" s="9"/>
    </row>
    <row r="148" spans="1:9" ht="15.95" customHeight="1">
      <c r="A148" s="14"/>
      <c r="B148" s="10" t="s">
        <v>72</v>
      </c>
      <c r="C148" s="11">
        <v>63</v>
      </c>
      <c r="D148" s="11">
        <v>53</v>
      </c>
      <c r="F148" s="9"/>
      <c r="G148" s="9"/>
      <c r="H148" s="9"/>
      <c r="I148" s="9"/>
    </row>
    <row r="149" spans="1:9" ht="15.95" customHeight="1">
      <c r="A149" s="14"/>
      <c r="B149" s="10" t="s">
        <v>73</v>
      </c>
      <c r="C149" s="11">
        <v>79</v>
      </c>
      <c r="D149" s="205">
        <v>71</v>
      </c>
      <c r="F149" s="9"/>
      <c r="G149" s="9"/>
      <c r="H149" s="9"/>
      <c r="I149" s="9"/>
    </row>
    <row r="150" spans="1:9" ht="15.95" customHeight="1">
      <c r="A150" s="14"/>
      <c r="B150" s="10" t="s">
        <v>687</v>
      </c>
      <c r="C150" s="11">
        <v>98</v>
      </c>
      <c r="D150" s="11">
        <v>103</v>
      </c>
      <c r="F150" s="9"/>
      <c r="G150" s="9"/>
      <c r="H150" s="9"/>
      <c r="I150" s="9"/>
    </row>
    <row r="151" spans="1:9" ht="15.95" customHeight="1">
      <c r="A151" s="14"/>
      <c r="B151" s="10" t="s">
        <v>688</v>
      </c>
      <c r="C151" s="11">
        <v>92</v>
      </c>
      <c r="D151" s="11">
        <v>95</v>
      </c>
      <c r="F151" s="9"/>
      <c r="G151" s="9"/>
      <c r="H151" s="9"/>
      <c r="I151" s="9"/>
    </row>
    <row r="152" spans="1:9" ht="15.95" customHeight="1">
      <c r="A152" s="14"/>
      <c r="B152" s="10" t="s">
        <v>689</v>
      </c>
      <c r="C152" s="11">
        <v>88</v>
      </c>
      <c r="D152" s="11">
        <v>97</v>
      </c>
      <c r="F152" s="9"/>
      <c r="G152" s="9"/>
      <c r="H152" s="9"/>
      <c r="I152" s="9"/>
    </row>
    <row r="153" spans="1:9" ht="15.95" customHeight="1">
      <c r="A153" s="14"/>
      <c r="B153" s="10" t="s">
        <v>74</v>
      </c>
      <c r="C153" s="11">
        <v>66</v>
      </c>
      <c r="D153" s="11">
        <v>66</v>
      </c>
      <c r="F153" s="9"/>
      <c r="G153" s="9"/>
      <c r="H153" s="9"/>
      <c r="I153" s="9"/>
    </row>
    <row r="154" spans="1:9" ht="15.95" customHeight="1">
      <c r="A154" s="14"/>
      <c r="B154" s="10" t="s">
        <v>77</v>
      </c>
      <c r="C154" s="11">
        <v>73</v>
      </c>
      <c r="D154" s="11">
        <v>73</v>
      </c>
      <c r="F154" s="9"/>
      <c r="G154" s="9"/>
      <c r="H154" s="9"/>
      <c r="I154" s="9"/>
    </row>
    <row r="155" spans="1:9" ht="15.95" customHeight="1">
      <c r="A155" s="14"/>
      <c r="B155" s="10" t="s">
        <v>78</v>
      </c>
      <c r="C155" s="11">
        <v>78</v>
      </c>
      <c r="D155" s="11">
        <v>59</v>
      </c>
      <c r="F155" s="9"/>
      <c r="G155" s="9"/>
      <c r="H155" s="9"/>
      <c r="I155" s="9"/>
    </row>
    <row r="156" spans="1:9" ht="15.95" customHeight="1">
      <c r="A156" s="14"/>
      <c r="B156" s="10" t="s">
        <v>79</v>
      </c>
      <c r="C156" s="11">
        <v>90</v>
      </c>
      <c r="D156" s="11">
        <v>61</v>
      </c>
      <c r="F156" s="9"/>
      <c r="G156" s="9"/>
      <c r="H156" s="9"/>
      <c r="I156" s="9"/>
    </row>
    <row r="157" spans="1:9" ht="15.95" customHeight="1">
      <c r="A157" s="14"/>
      <c r="B157" s="10" t="s">
        <v>678</v>
      </c>
      <c r="C157" s="11">
        <v>50</v>
      </c>
      <c r="D157" s="11">
        <v>53</v>
      </c>
      <c r="F157" s="9"/>
      <c r="G157" s="9"/>
      <c r="H157" s="9"/>
      <c r="I157" s="9"/>
    </row>
    <row r="158" spans="1:9" ht="15.95" customHeight="1">
      <c r="A158" s="14"/>
      <c r="B158" s="10" t="s">
        <v>690</v>
      </c>
      <c r="C158" s="11">
        <v>89</v>
      </c>
      <c r="D158" s="11">
        <v>80</v>
      </c>
      <c r="F158" s="9"/>
      <c r="G158" s="9"/>
      <c r="H158" s="9"/>
      <c r="I158" s="9"/>
    </row>
    <row r="159" spans="1:9" ht="15.95" customHeight="1">
      <c r="A159" s="14"/>
      <c r="B159" s="10" t="s">
        <v>691</v>
      </c>
      <c r="C159" s="11">
        <v>119</v>
      </c>
      <c r="D159" s="11">
        <v>110</v>
      </c>
      <c r="F159" s="9"/>
      <c r="G159" s="9"/>
      <c r="H159" s="9"/>
      <c r="I159" s="9"/>
    </row>
    <row r="160" spans="1:9" ht="15.95" customHeight="1">
      <c r="A160" s="14"/>
      <c r="B160" s="10" t="s">
        <v>84</v>
      </c>
      <c r="C160" s="11">
        <v>90</v>
      </c>
      <c r="D160" s="11">
        <v>83</v>
      </c>
      <c r="F160" s="9"/>
      <c r="G160" s="9"/>
      <c r="H160" s="9"/>
      <c r="I160" s="9"/>
    </row>
    <row r="161" spans="1:9" ht="15.95" customHeight="1">
      <c r="A161" s="14"/>
      <c r="B161" s="10" t="s">
        <v>85</v>
      </c>
      <c r="C161" s="11">
        <v>48</v>
      </c>
      <c r="D161" s="11">
        <v>48</v>
      </c>
      <c r="F161" s="9"/>
      <c r="G161" s="9"/>
      <c r="H161" s="9"/>
      <c r="I161" s="9"/>
    </row>
    <row r="162" spans="1:9" ht="15.95" customHeight="1">
      <c r="A162" s="14"/>
      <c r="B162" s="10" t="s">
        <v>86</v>
      </c>
      <c r="C162" s="11">
        <v>91</v>
      </c>
      <c r="D162" s="11">
        <v>77</v>
      </c>
      <c r="F162" s="9"/>
      <c r="G162" s="9"/>
      <c r="H162" s="9"/>
      <c r="I162" s="9"/>
    </row>
    <row r="163" spans="1:9" ht="15.95" customHeight="1">
      <c r="A163" s="14"/>
      <c r="B163" s="10" t="s">
        <v>87</v>
      </c>
      <c r="C163" s="11">
        <v>90</v>
      </c>
      <c r="D163" s="11">
        <v>90</v>
      </c>
      <c r="F163" s="9"/>
      <c r="G163" s="9"/>
      <c r="H163" s="9"/>
      <c r="I163" s="9"/>
    </row>
    <row r="164" spans="1:9" ht="15.95" customHeight="1">
      <c r="A164" s="14"/>
      <c r="B164" s="10" t="s">
        <v>695</v>
      </c>
      <c r="C164" s="11">
        <v>91</v>
      </c>
      <c r="D164" s="11">
        <v>98</v>
      </c>
      <c r="F164" s="9"/>
      <c r="G164" s="9"/>
      <c r="H164" s="9"/>
      <c r="I164" s="9"/>
    </row>
    <row r="165" spans="1:9" ht="15.95" customHeight="1">
      <c r="A165" s="14"/>
      <c r="B165" s="10" t="s">
        <v>89</v>
      </c>
      <c r="C165" s="11">
        <v>71</v>
      </c>
      <c r="D165" s="11">
        <v>68</v>
      </c>
      <c r="F165" s="9"/>
      <c r="G165" s="9"/>
      <c r="H165" s="9"/>
      <c r="I165" s="9"/>
    </row>
    <row r="166" spans="1:9" ht="15.95" customHeight="1">
      <c r="A166" s="14"/>
      <c r="B166" s="10" t="s">
        <v>90</v>
      </c>
      <c r="C166" s="11">
        <v>86</v>
      </c>
      <c r="D166" s="11">
        <v>94</v>
      </c>
      <c r="F166" s="9"/>
      <c r="G166" s="9"/>
      <c r="H166" s="9"/>
      <c r="I166" s="9"/>
    </row>
    <row r="167" spans="1:9" ht="15.95" customHeight="1">
      <c r="A167" s="14"/>
      <c r="B167" s="10" t="s">
        <v>569</v>
      </c>
      <c r="C167" s="11">
        <v>99</v>
      </c>
      <c r="D167" s="11">
        <v>99</v>
      </c>
      <c r="F167" s="9"/>
      <c r="G167" s="9"/>
      <c r="H167" s="9"/>
      <c r="I167" s="9"/>
    </row>
    <row r="168" spans="1:9" ht="15.95" customHeight="1">
      <c r="A168" s="14"/>
      <c r="B168" s="10" t="s">
        <v>696</v>
      </c>
      <c r="C168" s="11">
        <v>63</v>
      </c>
      <c r="D168" s="11">
        <v>71</v>
      </c>
      <c r="F168" s="9"/>
      <c r="G168" s="9"/>
      <c r="H168" s="9"/>
      <c r="I168" s="9"/>
    </row>
    <row r="169" spans="1:9" ht="15.95" customHeight="1">
      <c r="A169" s="14"/>
      <c r="B169" s="10" t="s">
        <v>148</v>
      </c>
      <c r="C169" s="11">
        <v>71</v>
      </c>
      <c r="D169" s="11">
        <v>71</v>
      </c>
      <c r="F169" s="9"/>
      <c r="G169" s="9"/>
      <c r="H169" s="9"/>
      <c r="I169" s="9"/>
    </row>
    <row r="170" spans="1:9" ht="15.95" customHeight="1">
      <c r="A170" s="14"/>
      <c r="B170" s="10" t="s">
        <v>91</v>
      </c>
      <c r="C170" s="11">
        <v>96</v>
      </c>
      <c r="D170" s="11">
        <v>79</v>
      </c>
      <c r="F170" s="9"/>
      <c r="G170" s="9"/>
      <c r="H170" s="9"/>
      <c r="I170" s="9"/>
    </row>
    <row r="171" spans="1:9" ht="15.95" customHeight="1">
      <c r="A171" s="14"/>
      <c r="B171" s="10" t="s">
        <v>92</v>
      </c>
      <c r="C171" s="11">
        <v>107</v>
      </c>
      <c r="D171" s="11">
        <v>110</v>
      </c>
      <c r="F171" s="9"/>
      <c r="G171" s="9"/>
      <c r="H171" s="9"/>
      <c r="I171" s="9"/>
    </row>
    <row r="172" spans="1:9" ht="15.95" customHeight="1">
      <c r="A172" s="14"/>
      <c r="B172" s="10" t="s">
        <v>697</v>
      </c>
      <c r="C172" s="11">
        <v>99</v>
      </c>
      <c r="D172" s="11">
        <v>94</v>
      </c>
      <c r="F172" s="9"/>
      <c r="G172" s="9"/>
      <c r="H172" s="9"/>
      <c r="I172" s="9"/>
    </row>
    <row r="173" spans="1:9" ht="15.95" customHeight="1">
      <c r="A173" s="14"/>
      <c r="B173" s="10" t="s">
        <v>698</v>
      </c>
      <c r="C173" s="11">
        <v>53</v>
      </c>
      <c r="D173" s="11">
        <v>66</v>
      </c>
      <c r="F173" s="9"/>
      <c r="G173" s="9"/>
      <c r="H173" s="9"/>
      <c r="I173" s="9"/>
    </row>
    <row r="174" spans="1:9" ht="15.95" customHeight="1">
      <c r="A174" s="14"/>
      <c r="B174" s="10" t="s">
        <v>699</v>
      </c>
      <c r="C174" s="11">
        <v>89</v>
      </c>
      <c r="D174" s="11">
        <v>86</v>
      </c>
      <c r="F174" s="9"/>
      <c r="G174" s="9"/>
      <c r="H174" s="9"/>
      <c r="I174" s="9"/>
    </row>
    <row r="175" spans="1:9" ht="15.95" customHeight="1">
      <c r="A175" s="14"/>
      <c r="B175" s="10" t="s">
        <v>96</v>
      </c>
      <c r="C175" s="11">
        <v>81</v>
      </c>
      <c r="D175" s="11">
        <v>81</v>
      </c>
      <c r="F175" s="9"/>
      <c r="G175" s="9"/>
      <c r="H175" s="9"/>
      <c r="I175" s="9"/>
    </row>
    <row r="176" spans="1:9" ht="15.95" customHeight="1">
      <c r="A176" s="14"/>
      <c r="B176" s="10" t="s">
        <v>700</v>
      </c>
      <c r="C176" s="11">
        <v>105</v>
      </c>
      <c r="D176" s="11">
        <v>92</v>
      </c>
      <c r="F176" s="9"/>
      <c r="G176" s="9"/>
      <c r="H176" s="9"/>
      <c r="I176" s="9"/>
    </row>
    <row r="177" spans="1:9" ht="15.95" customHeight="1">
      <c r="A177" s="14"/>
      <c r="B177" s="10" t="s">
        <v>98</v>
      </c>
      <c r="C177" s="11">
        <v>105</v>
      </c>
      <c r="D177" s="11">
        <v>110</v>
      </c>
      <c r="F177" s="9"/>
      <c r="G177" s="9"/>
      <c r="H177" s="9"/>
      <c r="I177" s="9"/>
    </row>
    <row r="178" spans="1:9" ht="15.95" customHeight="1">
      <c r="A178" s="14"/>
      <c r="B178" s="10" t="s">
        <v>701</v>
      </c>
      <c r="C178" s="11">
        <v>90</v>
      </c>
      <c r="D178" s="11">
        <v>83</v>
      </c>
      <c r="F178" s="9"/>
      <c r="G178" s="9"/>
      <c r="H178" s="9"/>
      <c r="I178" s="9"/>
    </row>
    <row r="179" spans="1:9" ht="15.95" customHeight="1">
      <c r="A179" s="14"/>
      <c r="B179" s="10" t="s">
        <v>101</v>
      </c>
      <c r="C179" s="11">
        <v>74</v>
      </c>
      <c r="D179" s="11">
        <v>60</v>
      </c>
      <c r="F179" s="9"/>
      <c r="G179" s="9"/>
      <c r="H179" s="9"/>
      <c r="I179" s="9"/>
    </row>
    <row r="180" spans="1:9" ht="15.95" customHeight="1">
      <c r="A180" s="14"/>
      <c r="B180" s="10" t="s">
        <v>102</v>
      </c>
      <c r="C180" s="11">
        <v>85</v>
      </c>
      <c r="D180" s="11">
        <v>87</v>
      </c>
      <c r="F180" s="9"/>
      <c r="G180" s="9"/>
      <c r="H180" s="9"/>
      <c r="I180" s="9"/>
    </row>
    <row r="181" spans="1:9" ht="15.95" customHeight="1">
      <c r="A181" s="14"/>
      <c r="B181" s="10" t="s">
        <v>703</v>
      </c>
      <c r="C181" s="11">
        <v>76</v>
      </c>
      <c r="D181" s="11">
        <v>76</v>
      </c>
      <c r="F181" s="9"/>
      <c r="G181" s="9"/>
      <c r="H181" s="9"/>
      <c r="I181" s="9"/>
    </row>
    <row r="182" spans="1:9" ht="15.95" customHeight="1">
      <c r="A182" s="14"/>
      <c r="B182" s="10" t="s">
        <v>704</v>
      </c>
      <c r="C182" s="11">
        <v>108</v>
      </c>
      <c r="D182" s="11">
        <v>98</v>
      </c>
      <c r="F182" s="9"/>
      <c r="G182" s="9"/>
      <c r="H182" s="9"/>
      <c r="I182" s="9"/>
    </row>
    <row r="183" spans="1:9" ht="15.95" customHeight="1">
      <c r="A183" s="14"/>
      <c r="B183" s="10" t="s">
        <v>105</v>
      </c>
      <c r="C183" s="11">
        <v>92</v>
      </c>
      <c r="D183" s="11">
        <v>86</v>
      </c>
      <c r="F183" s="9"/>
      <c r="G183" s="9"/>
      <c r="H183" s="9"/>
      <c r="I183" s="9"/>
    </row>
    <row r="184" spans="1:9" ht="15.95" customHeight="1">
      <c r="A184" s="14"/>
      <c r="B184" s="10" t="s">
        <v>705</v>
      </c>
      <c r="C184" s="11">
        <v>70</v>
      </c>
      <c r="D184" s="11">
        <v>68</v>
      </c>
      <c r="F184" s="9"/>
      <c r="G184" s="9"/>
      <c r="H184" s="9"/>
      <c r="I184" s="9"/>
    </row>
    <row r="185" spans="1:9" ht="15.95" customHeight="1">
      <c r="A185" s="14"/>
      <c r="B185" s="10" t="s">
        <v>571</v>
      </c>
      <c r="C185" s="11">
        <v>105</v>
      </c>
      <c r="D185" s="11">
        <v>95</v>
      </c>
      <c r="F185" s="9"/>
      <c r="G185" s="9"/>
      <c r="H185" s="9"/>
      <c r="I185" s="9"/>
    </row>
    <row r="186" spans="1:9" ht="15.95" customHeight="1">
      <c r="A186" s="14"/>
      <c r="B186" s="10" t="s">
        <v>107</v>
      </c>
      <c r="C186" s="11">
        <v>84</v>
      </c>
      <c r="D186" s="11">
        <v>89</v>
      </c>
      <c r="F186" s="9"/>
      <c r="G186" s="9"/>
      <c r="H186" s="9"/>
      <c r="I186" s="9"/>
    </row>
    <row r="187" spans="1:9" ht="15.95" customHeight="1">
      <c r="A187" s="14"/>
      <c r="B187" s="10" t="s">
        <v>108</v>
      </c>
      <c r="C187" s="11">
        <v>120</v>
      </c>
      <c r="D187" s="11">
        <v>110</v>
      </c>
      <c r="F187" s="9"/>
      <c r="G187" s="9"/>
      <c r="H187" s="9"/>
      <c r="I187" s="9"/>
    </row>
    <row r="188" spans="1:9" ht="15.95" customHeight="1">
      <c r="A188" s="14"/>
      <c r="B188" s="10" t="s">
        <v>596</v>
      </c>
      <c r="C188" s="11">
        <v>103</v>
      </c>
      <c r="D188" s="11">
        <v>103</v>
      </c>
      <c r="F188" s="9"/>
      <c r="G188" s="9"/>
      <c r="H188" s="9"/>
      <c r="I188" s="9"/>
    </row>
    <row r="189" spans="1:9" ht="15.95" customHeight="1">
      <c r="A189" s="14"/>
      <c r="B189" s="10" t="s">
        <v>706</v>
      </c>
      <c r="C189" s="11">
        <v>73</v>
      </c>
      <c r="D189" s="11">
        <v>78</v>
      </c>
      <c r="F189" s="9"/>
      <c r="G189" s="9"/>
      <c r="H189" s="9"/>
      <c r="I189" s="9"/>
    </row>
    <row r="190" spans="1:9" ht="15.95" customHeight="1">
      <c r="A190" s="14"/>
      <c r="B190" s="10" t="s">
        <v>707</v>
      </c>
      <c r="C190" s="11">
        <v>76</v>
      </c>
      <c r="D190" s="11">
        <v>81</v>
      </c>
      <c r="F190" s="9"/>
      <c r="G190" s="9"/>
      <c r="H190" s="9"/>
      <c r="I190" s="9"/>
    </row>
    <row r="191" spans="1:9" ht="15.95" customHeight="1">
      <c r="A191" s="14"/>
      <c r="B191" s="10" t="s">
        <v>702</v>
      </c>
      <c r="C191" s="11">
        <v>105</v>
      </c>
      <c r="D191" s="11">
        <v>105</v>
      </c>
      <c r="F191" s="9"/>
      <c r="G191" s="9"/>
      <c r="H191" s="9"/>
      <c r="I191" s="9"/>
    </row>
    <row r="192" spans="1:9" ht="15.95" customHeight="1">
      <c r="A192" s="14"/>
      <c r="B192" s="10" t="s">
        <v>709</v>
      </c>
      <c r="C192" s="11">
        <v>25</v>
      </c>
      <c r="D192" s="11">
        <v>25</v>
      </c>
      <c r="F192" s="9"/>
      <c r="G192" s="9"/>
      <c r="H192" s="9"/>
      <c r="I192" s="9"/>
    </row>
    <row r="193" spans="1:9" ht="15.95" customHeight="1">
      <c r="A193" s="14"/>
      <c r="B193" s="10" t="s">
        <v>725</v>
      </c>
      <c r="C193" s="11">
        <v>54</v>
      </c>
      <c r="D193" s="11">
        <v>56</v>
      </c>
      <c r="F193" s="9"/>
      <c r="G193" s="9"/>
      <c r="H193" s="9"/>
      <c r="I193" s="9"/>
    </row>
    <row r="194" spans="1:9" ht="15.95" customHeight="1">
      <c r="A194" s="14"/>
      <c r="B194" s="10" t="s">
        <v>726</v>
      </c>
      <c r="C194" s="11">
        <v>120</v>
      </c>
      <c r="D194" s="11">
        <v>72</v>
      </c>
      <c r="F194" s="9"/>
      <c r="G194" s="9"/>
      <c r="H194" s="9"/>
      <c r="I194" s="9"/>
    </row>
    <row r="195" spans="1:9" ht="15.95" customHeight="1">
      <c r="A195" s="14"/>
      <c r="B195" s="10" t="s">
        <v>710</v>
      </c>
      <c r="C195" s="11">
        <v>78</v>
      </c>
      <c r="D195" s="11">
        <v>76</v>
      </c>
      <c r="F195" s="9"/>
      <c r="G195" s="9"/>
      <c r="H195" s="9"/>
      <c r="I195" s="9"/>
    </row>
    <row r="196" spans="1:9" ht="15.95" customHeight="1">
      <c r="A196" s="14"/>
      <c r="B196" s="10" t="s">
        <v>111</v>
      </c>
      <c r="C196" s="11">
        <v>62</v>
      </c>
      <c r="D196" s="11">
        <v>62</v>
      </c>
      <c r="F196" s="9"/>
      <c r="G196" s="9"/>
      <c r="H196" s="9"/>
      <c r="I196" s="9"/>
    </row>
    <row r="197" spans="1:9" ht="15.95" customHeight="1">
      <c r="A197" s="14"/>
      <c r="B197" s="10" t="s">
        <v>708</v>
      </c>
      <c r="C197" s="11">
        <v>88</v>
      </c>
      <c r="D197" s="11">
        <v>89</v>
      </c>
      <c r="F197" s="9"/>
      <c r="G197" s="9"/>
      <c r="H197" s="9"/>
      <c r="I197" s="9"/>
    </row>
    <row r="198" spans="1:9" ht="15.95" customHeight="1">
      <c r="A198" s="14"/>
      <c r="B198" s="10" t="s">
        <v>112</v>
      </c>
      <c r="C198" s="11">
        <v>82</v>
      </c>
      <c r="D198" s="11">
        <v>55</v>
      </c>
      <c r="F198" s="9"/>
      <c r="G198" s="9"/>
      <c r="H198" s="9"/>
      <c r="I198" s="9"/>
    </row>
    <row r="199" spans="1:9" ht="15.95" customHeight="1">
      <c r="A199" s="14"/>
      <c r="B199" s="10" t="s">
        <v>727</v>
      </c>
      <c r="C199" s="11">
        <v>112</v>
      </c>
      <c r="D199" s="11">
        <v>101</v>
      </c>
      <c r="F199" s="9"/>
      <c r="G199" s="9"/>
      <c r="H199" s="9"/>
      <c r="I199" s="9"/>
    </row>
    <row r="200" spans="1:9" ht="15.95" customHeight="1">
      <c r="A200" s="14"/>
      <c r="B200" s="10" t="s">
        <v>728</v>
      </c>
      <c r="C200" s="11">
        <v>120</v>
      </c>
      <c r="D200" s="11">
        <v>110</v>
      </c>
      <c r="F200" s="9"/>
      <c r="G200" s="9"/>
      <c r="H200" s="9"/>
      <c r="I200" s="9"/>
    </row>
    <row r="201" spans="1:9" ht="15.95" customHeight="1">
      <c r="A201" s="14"/>
      <c r="B201" s="10" t="s">
        <v>712</v>
      </c>
      <c r="C201" s="11">
        <v>87</v>
      </c>
      <c r="D201" s="11">
        <v>67</v>
      </c>
      <c r="F201" s="9"/>
      <c r="G201" s="9"/>
      <c r="H201" s="9"/>
      <c r="I201" s="9"/>
    </row>
    <row r="202" spans="1:9" ht="15.95" customHeight="1">
      <c r="A202" s="14"/>
      <c r="B202" s="10" t="s">
        <v>116</v>
      </c>
      <c r="C202" s="11">
        <v>82</v>
      </c>
      <c r="D202" s="11">
        <v>77</v>
      </c>
      <c r="F202" s="9"/>
      <c r="G202" s="9"/>
      <c r="H202" s="9"/>
      <c r="I202" s="9"/>
    </row>
    <row r="203" spans="1:9" ht="15.95" customHeight="1">
      <c r="A203" s="14"/>
      <c r="B203" s="10" t="s">
        <v>713</v>
      </c>
      <c r="C203" s="11">
        <v>61</v>
      </c>
      <c r="D203" s="11">
        <v>61</v>
      </c>
      <c r="F203" s="9"/>
      <c r="G203" s="9"/>
      <c r="H203" s="9"/>
      <c r="I203" s="9"/>
    </row>
    <row r="204" spans="1:9" ht="15.95" customHeight="1">
      <c r="A204" s="14"/>
      <c r="B204" s="10" t="s">
        <v>117</v>
      </c>
      <c r="C204" s="11">
        <v>75</v>
      </c>
      <c r="D204" s="11">
        <v>75</v>
      </c>
      <c r="F204" s="9"/>
      <c r="G204" s="9"/>
      <c r="H204" s="9"/>
      <c r="I204" s="9"/>
    </row>
    <row r="205" spans="1:9" ht="15.95" customHeight="1">
      <c r="A205" s="14"/>
      <c r="B205" s="10" t="s">
        <v>118</v>
      </c>
      <c r="C205" s="11">
        <v>78</v>
      </c>
      <c r="D205" s="11">
        <v>74</v>
      </c>
      <c r="F205" s="9"/>
      <c r="G205" s="9"/>
      <c r="H205" s="9"/>
      <c r="I205" s="9"/>
    </row>
    <row r="206" spans="1:9" ht="15.95" customHeight="1">
      <c r="A206" s="14"/>
      <c r="B206" s="10" t="s">
        <v>119</v>
      </c>
      <c r="C206" s="11">
        <v>63</v>
      </c>
      <c r="D206" s="11">
        <v>63</v>
      </c>
      <c r="F206" s="9"/>
      <c r="G206" s="9"/>
      <c r="H206" s="9"/>
      <c r="I206" s="9"/>
    </row>
    <row r="207" spans="1:9" ht="15.95" customHeight="1">
      <c r="A207" s="14"/>
      <c r="B207" s="10" t="s">
        <v>120</v>
      </c>
      <c r="C207" s="11">
        <v>92</v>
      </c>
      <c r="D207" s="11">
        <v>98</v>
      </c>
      <c r="F207" s="9"/>
      <c r="G207" s="9"/>
      <c r="H207" s="9"/>
      <c r="I207" s="9"/>
    </row>
    <row r="208" spans="1:9" ht="15.95" customHeight="1">
      <c r="A208" s="14"/>
      <c r="B208" s="10" t="s">
        <v>121</v>
      </c>
      <c r="C208" s="11">
        <v>59</v>
      </c>
      <c r="D208" s="11">
        <v>59</v>
      </c>
      <c r="F208" s="9"/>
      <c r="G208" s="9"/>
      <c r="H208" s="9"/>
      <c r="I208" s="9"/>
    </row>
    <row r="209" spans="1:9" ht="15.95" customHeight="1">
      <c r="A209" s="14"/>
      <c r="B209" s="10" t="s">
        <v>714</v>
      </c>
      <c r="C209" s="11">
        <v>99</v>
      </c>
      <c r="D209" s="11">
        <v>101</v>
      </c>
      <c r="F209" s="9"/>
      <c r="G209" s="9"/>
      <c r="H209" s="9"/>
      <c r="I209" s="9"/>
    </row>
    <row r="210" spans="1:9" ht="15.95" customHeight="1">
      <c r="A210" s="14"/>
      <c r="B210" s="10" t="s">
        <v>717</v>
      </c>
      <c r="C210" s="11">
        <v>62</v>
      </c>
      <c r="D210" s="11">
        <v>62</v>
      </c>
      <c r="F210" s="9"/>
      <c r="G210" s="9"/>
      <c r="H210" s="9"/>
      <c r="I210" s="9"/>
    </row>
    <row r="211" spans="1:9" ht="15.95" customHeight="1">
      <c r="A211" s="14"/>
      <c r="B211" s="10" t="s">
        <v>718</v>
      </c>
      <c r="C211" s="11">
        <v>50</v>
      </c>
      <c r="D211" s="11">
        <v>50</v>
      </c>
      <c r="F211" s="9"/>
      <c r="G211" s="9"/>
      <c r="H211" s="9"/>
      <c r="I211" s="9"/>
    </row>
    <row r="212" spans="1:9" ht="15.95" customHeight="1">
      <c r="A212" s="14"/>
      <c r="B212" s="10" t="s">
        <v>126</v>
      </c>
      <c r="C212" s="11">
        <v>120</v>
      </c>
      <c r="D212" s="11">
        <v>110</v>
      </c>
      <c r="F212" s="9"/>
      <c r="G212" s="9"/>
      <c r="H212" s="9"/>
      <c r="I212" s="9"/>
    </row>
    <row r="213" spans="1:9" ht="15.95" customHeight="1">
      <c r="A213" s="14"/>
      <c r="B213" s="10" t="s">
        <v>719</v>
      </c>
      <c r="C213" s="11">
        <v>105</v>
      </c>
      <c r="D213" s="11">
        <v>95</v>
      </c>
      <c r="F213" s="9"/>
      <c r="G213" s="9"/>
      <c r="H213" s="9"/>
      <c r="I213" s="9"/>
    </row>
    <row r="214" spans="1:9" ht="15.95" customHeight="1">
      <c r="A214" s="14"/>
      <c r="B214" s="10" t="s">
        <v>128</v>
      </c>
      <c r="C214" s="11">
        <v>46</v>
      </c>
      <c r="D214" s="11">
        <v>46</v>
      </c>
      <c r="F214" s="9"/>
      <c r="G214" s="9"/>
      <c r="H214" s="9"/>
      <c r="I214" s="9"/>
    </row>
    <row r="215" spans="1:9" ht="15.95" customHeight="1">
      <c r="A215" s="14"/>
      <c r="B215" s="10" t="s">
        <v>692</v>
      </c>
      <c r="C215" s="11">
        <v>72</v>
      </c>
      <c r="D215" s="11">
        <v>72</v>
      </c>
      <c r="F215" s="9"/>
      <c r="G215" s="9"/>
      <c r="H215" s="9"/>
      <c r="I215" s="9"/>
    </row>
    <row r="216" spans="1:9" ht="15.95" customHeight="1">
      <c r="A216" s="14"/>
      <c r="B216" s="10" t="s">
        <v>572</v>
      </c>
      <c r="C216" s="11">
        <v>86</v>
      </c>
      <c r="D216" s="11">
        <v>80</v>
      </c>
      <c r="F216" s="9"/>
      <c r="G216" s="9"/>
      <c r="H216" s="9"/>
      <c r="I216" s="9"/>
    </row>
    <row r="217" spans="1:9" ht="15.95" customHeight="1">
      <c r="A217" s="14"/>
      <c r="B217" s="10" t="s">
        <v>721</v>
      </c>
      <c r="C217" s="11">
        <v>118</v>
      </c>
      <c r="D217" s="11">
        <v>106</v>
      </c>
      <c r="F217" s="9"/>
      <c r="G217" s="9"/>
      <c r="H217" s="9"/>
      <c r="I217" s="9"/>
    </row>
    <row r="218" spans="1:9" ht="15.95" customHeight="1">
      <c r="A218" s="14"/>
      <c r="B218" s="10" t="s">
        <v>720</v>
      </c>
      <c r="C218" s="11">
        <v>105</v>
      </c>
      <c r="D218" s="11">
        <v>110</v>
      </c>
      <c r="F218" s="9"/>
      <c r="G218" s="9"/>
      <c r="H218" s="9"/>
      <c r="I218" s="9"/>
    </row>
    <row r="219" spans="1:9" ht="15.95" customHeight="1">
      <c r="A219" s="14"/>
      <c r="B219" s="10" t="s">
        <v>722</v>
      </c>
      <c r="C219" s="11">
        <v>117</v>
      </c>
      <c r="D219" s="11">
        <v>110</v>
      </c>
      <c r="F219" s="9"/>
      <c r="G219" s="9"/>
      <c r="H219" s="9"/>
      <c r="I219" s="9"/>
    </row>
    <row r="220" spans="1:9" ht="15.95" customHeight="1">
      <c r="A220" s="14"/>
      <c r="B220" s="10" t="s">
        <v>129</v>
      </c>
      <c r="C220" s="11">
        <v>68</v>
      </c>
      <c r="D220" s="11">
        <v>68</v>
      </c>
      <c r="F220" s="9"/>
      <c r="G220" s="9"/>
      <c r="H220" s="9"/>
      <c r="I220" s="9"/>
    </row>
    <row r="221" spans="1:9" ht="15.95" customHeight="1">
      <c r="A221" s="14"/>
      <c r="B221" s="10" t="s">
        <v>693</v>
      </c>
      <c r="C221" s="11">
        <v>66</v>
      </c>
      <c r="D221" s="11">
        <v>71</v>
      </c>
      <c r="F221" s="9"/>
      <c r="G221" s="9"/>
      <c r="H221" s="9"/>
      <c r="I221" s="9"/>
    </row>
    <row r="222" spans="1:9" ht="15.95" customHeight="1">
      <c r="A222" s="14"/>
      <c r="B222" s="10" t="s">
        <v>130</v>
      </c>
      <c r="C222" s="11">
        <v>102</v>
      </c>
      <c r="D222" s="11">
        <v>89</v>
      </c>
      <c r="F222" s="9"/>
      <c r="G222" s="9"/>
      <c r="H222" s="9"/>
      <c r="I222" s="9"/>
    </row>
    <row r="223" spans="1:9" ht="15.95" customHeight="1">
      <c r="A223" s="14"/>
      <c r="B223" s="10" t="s">
        <v>131</v>
      </c>
      <c r="C223" s="11">
        <v>55</v>
      </c>
      <c r="D223" s="11">
        <v>95</v>
      </c>
      <c r="F223" s="9"/>
      <c r="G223" s="9"/>
      <c r="H223" s="9"/>
      <c r="I223" s="9"/>
    </row>
    <row r="224" spans="1:9" ht="15.95" customHeight="1">
      <c r="A224" s="14"/>
      <c r="B224" s="10" t="s">
        <v>133</v>
      </c>
      <c r="C224" s="11">
        <v>61</v>
      </c>
      <c r="D224" s="11">
        <v>61</v>
      </c>
      <c r="F224" s="9"/>
      <c r="G224" s="9"/>
      <c r="H224" s="9"/>
      <c r="I224" s="9"/>
    </row>
    <row r="225" spans="1:13" ht="15.95" customHeight="1">
      <c r="A225" s="14"/>
      <c r="B225" s="10" t="s">
        <v>619</v>
      </c>
      <c r="C225" s="11">
        <v>105</v>
      </c>
      <c r="D225" s="11">
        <v>93</v>
      </c>
      <c r="F225" s="9"/>
      <c r="G225" s="9"/>
      <c r="H225" s="9"/>
      <c r="I225" s="9"/>
    </row>
    <row r="226" spans="1:13" ht="15.95" customHeight="1">
      <c r="A226" s="14"/>
      <c r="B226" s="10" t="s">
        <v>723</v>
      </c>
      <c r="C226" s="11">
        <v>71</v>
      </c>
      <c r="D226" s="11">
        <v>74</v>
      </c>
      <c r="F226" s="9"/>
      <c r="G226" s="9"/>
      <c r="H226" s="9"/>
      <c r="I226" s="9"/>
    </row>
    <row r="227" spans="1:13" ht="15.95" customHeight="1">
      <c r="A227" s="14"/>
      <c r="B227" s="10" t="s">
        <v>724</v>
      </c>
      <c r="C227" s="11">
        <v>93</v>
      </c>
      <c r="D227" s="11">
        <v>93</v>
      </c>
      <c r="F227" s="9"/>
      <c r="G227" s="9"/>
      <c r="H227" s="9"/>
      <c r="I227" s="9"/>
    </row>
    <row r="228" spans="1:13" ht="15.95" customHeight="1">
      <c r="B228" s="10" t="s">
        <v>664</v>
      </c>
      <c r="C228" s="11">
        <v>70</v>
      </c>
      <c r="D228" s="11">
        <v>60</v>
      </c>
      <c r="F228" s="9"/>
      <c r="G228" s="9"/>
      <c r="H228" s="9"/>
      <c r="I228" s="9"/>
    </row>
    <row r="229" spans="1:13" ht="15.95" customHeight="1">
      <c r="B229" s="10" t="s">
        <v>136</v>
      </c>
      <c r="C229" s="11">
        <v>54</v>
      </c>
      <c r="D229" s="11">
        <v>77</v>
      </c>
      <c r="F229" s="9"/>
      <c r="G229" s="9"/>
      <c r="H229" s="9"/>
      <c r="I229" s="9"/>
    </row>
    <row r="230" spans="1:13" ht="15.95" customHeight="1">
      <c r="B230" s="10" t="s">
        <v>137</v>
      </c>
      <c r="C230" s="11">
        <v>91</v>
      </c>
      <c r="D230" s="11">
        <v>71</v>
      </c>
      <c r="F230" s="9"/>
      <c r="G230" s="9"/>
      <c r="H230" s="9"/>
      <c r="I230" s="9"/>
    </row>
    <row r="231" spans="1:13" ht="15.95" customHeight="1">
      <c r="F231" s="9"/>
      <c r="G231" s="9"/>
      <c r="H231" s="9"/>
      <c r="I231" s="9"/>
    </row>
    <row r="232" spans="1:13" ht="15.95" customHeight="1">
      <c r="A232" s="9"/>
      <c r="B232" s="9"/>
      <c r="C232" s="9"/>
      <c r="D232" s="9"/>
      <c r="E232" s="9"/>
      <c r="F232" s="9"/>
      <c r="G232" s="9"/>
      <c r="H232" s="9"/>
      <c r="I232" s="9"/>
    </row>
    <row r="233" spans="1:13" ht="15.95" customHeight="1"/>
    <row r="234" spans="1:13" ht="15.95" customHeight="1"/>
    <row r="235" spans="1:13" ht="15.95" customHeight="1"/>
    <row r="236" spans="1:13" ht="15.95" customHeight="1"/>
    <row r="237" spans="1:13" ht="15.95" customHeight="1"/>
    <row r="238" spans="1:13" ht="15.95" customHeight="1"/>
    <row r="239" spans="1:13" ht="15.95" customHeight="1"/>
    <row r="240" spans="1:13" s="13" customFormat="1" ht="15.95" customHeight="1">
      <c r="B240" s="1"/>
      <c r="C240" s="1"/>
      <c r="D240" s="1"/>
      <c r="E240" s="1"/>
      <c r="F240" s="1"/>
      <c r="G240" s="1"/>
      <c r="H240" s="1"/>
      <c r="I240" s="1"/>
      <c r="J240" s="1"/>
      <c r="K240" s="1"/>
      <c r="L240" s="1"/>
      <c r="M240" s="1"/>
    </row>
    <row r="241" spans="2:13" s="13" customFormat="1" ht="15.95" customHeight="1">
      <c r="B241" s="1"/>
      <c r="C241" s="1"/>
      <c r="D241" s="1"/>
      <c r="E241" s="1"/>
      <c r="F241" s="1"/>
      <c r="G241" s="1"/>
      <c r="H241" s="1"/>
      <c r="I241" s="1"/>
      <c r="J241" s="1"/>
      <c r="K241" s="1"/>
      <c r="L241" s="1"/>
      <c r="M241" s="1"/>
    </row>
    <row r="242" spans="2:13" s="13" customFormat="1" ht="15.95" customHeight="1">
      <c r="B242" s="1"/>
      <c r="C242" s="1"/>
      <c r="D242" s="1"/>
      <c r="E242" s="1"/>
      <c r="F242" s="1"/>
      <c r="G242" s="1"/>
      <c r="H242" s="1"/>
      <c r="I242" s="1"/>
      <c r="J242" s="1"/>
      <c r="K242" s="1"/>
      <c r="L242" s="1"/>
      <c r="M242" s="1"/>
    </row>
    <row r="243" spans="2:13" s="13" customFormat="1" ht="15.95" customHeight="1">
      <c r="B243" s="1"/>
      <c r="C243" s="1"/>
      <c r="D243" s="1"/>
      <c r="E243" s="1"/>
      <c r="F243" s="1"/>
      <c r="G243" s="1"/>
      <c r="H243" s="1"/>
      <c r="I243" s="1"/>
      <c r="J243" s="1"/>
      <c r="K243" s="1"/>
      <c r="L243" s="1"/>
      <c r="M243" s="1"/>
    </row>
    <row r="244" spans="2:13" s="13" customFormat="1" ht="15.95" customHeight="1">
      <c r="B244" s="1"/>
      <c r="C244" s="1"/>
      <c r="D244" s="1"/>
      <c r="E244" s="1"/>
      <c r="F244" s="1"/>
      <c r="G244" s="1"/>
      <c r="H244" s="1"/>
      <c r="I244" s="1"/>
      <c r="J244" s="1"/>
      <c r="K244" s="1"/>
      <c r="L244" s="1"/>
      <c r="M244" s="1"/>
    </row>
    <row r="245" spans="2:13" s="13" customFormat="1" ht="15.95" customHeight="1">
      <c r="B245" s="1"/>
      <c r="C245" s="1"/>
      <c r="D245" s="1"/>
      <c r="E245" s="1"/>
      <c r="F245" s="1"/>
      <c r="G245" s="1"/>
      <c r="H245" s="1"/>
      <c r="I245" s="1"/>
      <c r="J245" s="1"/>
      <c r="K245" s="1"/>
      <c r="L245" s="1"/>
      <c r="M245" s="1"/>
    </row>
    <row r="246" spans="2:13" s="13" customFormat="1" ht="15.95" customHeight="1">
      <c r="B246" s="1"/>
      <c r="C246" s="1"/>
      <c r="D246" s="1"/>
      <c r="E246" s="1"/>
      <c r="F246" s="1"/>
      <c r="G246" s="1"/>
      <c r="H246" s="1"/>
      <c r="I246" s="1"/>
      <c r="J246" s="1"/>
      <c r="K246" s="1"/>
      <c r="L246" s="1"/>
      <c r="M246" s="1"/>
    </row>
    <row r="247" spans="2:13" s="13" customFormat="1" ht="15.95" customHeight="1">
      <c r="B247" s="1"/>
      <c r="C247" s="1"/>
      <c r="D247" s="1"/>
      <c r="E247" s="1"/>
      <c r="F247" s="1"/>
      <c r="G247" s="1"/>
      <c r="H247" s="1"/>
      <c r="I247" s="1"/>
      <c r="J247" s="1"/>
      <c r="K247" s="1"/>
      <c r="L247" s="1"/>
      <c r="M247" s="1"/>
    </row>
    <row r="248" spans="2:13" s="13" customFormat="1" ht="15.95" customHeight="1">
      <c r="B248" s="1"/>
      <c r="C248" s="1"/>
      <c r="D248" s="1"/>
      <c r="E248" s="1"/>
      <c r="F248" s="1"/>
      <c r="G248" s="1"/>
      <c r="H248" s="1"/>
      <c r="I248" s="1"/>
      <c r="J248" s="1"/>
      <c r="K248" s="1"/>
      <c r="L248" s="1"/>
      <c r="M248" s="1"/>
    </row>
    <row r="249" spans="2:13" s="13" customFormat="1" ht="15.95" customHeight="1">
      <c r="B249" s="1"/>
      <c r="C249" s="1"/>
      <c r="D249" s="1"/>
      <c r="E249" s="1"/>
      <c r="F249" s="1"/>
      <c r="G249" s="1"/>
      <c r="H249" s="1"/>
      <c r="I249" s="1"/>
      <c r="J249" s="1"/>
      <c r="K249" s="1"/>
      <c r="L249" s="1"/>
      <c r="M249" s="1"/>
    </row>
    <row r="250" spans="2:13" s="13" customFormat="1" ht="15.95" customHeight="1">
      <c r="B250" s="1"/>
      <c r="C250" s="1"/>
      <c r="D250" s="1"/>
      <c r="E250" s="1"/>
      <c r="F250" s="1"/>
      <c r="G250" s="1"/>
      <c r="H250" s="1"/>
      <c r="I250" s="1"/>
      <c r="J250" s="1"/>
      <c r="K250" s="1"/>
      <c r="L250" s="1"/>
      <c r="M250" s="1"/>
    </row>
    <row r="251" spans="2:13" s="13" customFormat="1" ht="15.95" customHeight="1">
      <c r="B251" s="1"/>
      <c r="C251" s="1"/>
      <c r="D251" s="1"/>
      <c r="E251" s="1"/>
      <c r="F251" s="1"/>
      <c r="G251" s="1"/>
      <c r="H251" s="1"/>
      <c r="I251" s="1"/>
      <c r="J251" s="1"/>
      <c r="K251" s="1"/>
      <c r="L251" s="1"/>
      <c r="M251" s="1"/>
    </row>
    <row r="252" spans="2:13" s="13" customFormat="1" ht="15.95" customHeight="1">
      <c r="B252" s="1"/>
      <c r="C252" s="1"/>
      <c r="D252" s="1"/>
      <c r="E252" s="1"/>
      <c r="F252" s="1"/>
      <c r="G252" s="1"/>
      <c r="H252" s="1"/>
      <c r="I252" s="1"/>
      <c r="J252" s="1"/>
      <c r="K252" s="1"/>
      <c r="L252" s="1"/>
      <c r="M252" s="1"/>
    </row>
    <row r="253" spans="2:13" s="13" customFormat="1" ht="15.95" customHeight="1">
      <c r="B253" s="1"/>
      <c r="C253" s="1"/>
      <c r="D253" s="1"/>
      <c r="E253" s="1"/>
      <c r="F253" s="1"/>
      <c r="G253" s="1"/>
      <c r="H253" s="1"/>
      <c r="I253" s="1"/>
      <c r="J253" s="1"/>
      <c r="K253" s="1"/>
      <c r="L253" s="1"/>
      <c r="M253" s="1"/>
    </row>
    <row r="254" spans="2:13" s="13" customFormat="1" ht="15.95" customHeight="1">
      <c r="B254" s="1"/>
      <c r="C254" s="1"/>
      <c r="D254" s="1"/>
      <c r="E254" s="1"/>
      <c r="F254" s="1"/>
      <c r="G254" s="1"/>
      <c r="H254" s="1"/>
      <c r="I254" s="1"/>
      <c r="J254" s="1"/>
      <c r="K254" s="1"/>
      <c r="L254" s="1"/>
      <c r="M254" s="1"/>
    </row>
    <row r="255" spans="2:13" s="13" customFormat="1" ht="15.95" customHeight="1">
      <c r="B255" s="1"/>
      <c r="C255" s="1"/>
      <c r="D255" s="1"/>
      <c r="E255" s="1"/>
      <c r="F255" s="1"/>
      <c r="G255" s="1"/>
      <c r="H255" s="1"/>
      <c r="I255" s="1"/>
      <c r="J255" s="1"/>
      <c r="K255" s="1"/>
      <c r="L255" s="1"/>
      <c r="M255" s="1"/>
    </row>
    <row r="256" spans="2:13" s="13" customFormat="1" ht="15.95" customHeight="1">
      <c r="B256" s="1"/>
      <c r="C256" s="1"/>
      <c r="D256" s="1"/>
      <c r="E256" s="1"/>
      <c r="F256" s="1"/>
      <c r="G256" s="1"/>
      <c r="H256" s="1"/>
      <c r="I256" s="1"/>
      <c r="J256" s="1"/>
      <c r="K256" s="1"/>
      <c r="L256" s="1"/>
      <c r="M256" s="1"/>
    </row>
    <row r="257" spans="2:13" s="13" customFormat="1" ht="15.95" customHeight="1">
      <c r="B257" s="1"/>
      <c r="C257" s="1"/>
      <c r="D257" s="1"/>
      <c r="E257" s="1"/>
      <c r="F257" s="1"/>
      <c r="G257" s="1"/>
      <c r="H257" s="1"/>
      <c r="I257" s="1"/>
      <c r="J257" s="1"/>
      <c r="K257" s="1"/>
      <c r="L257" s="1"/>
      <c r="M257" s="1"/>
    </row>
    <row r="258" spans="2:13" s="13" customFormat="1" ht="15.95" customHeight="1">
      <c r="B258" s="1"/>
      <c r="C258" s="1"/>
      <c r="D258" s="1"/>
      <c r="E258" s="1"/>
      <c r="F258" s="1"/>
      <c r="G258" s="1"/>
      <c r="H258" s="1"/>
      <c r="I258" s="1"/>
      <c r="J258" s="1"/>
      <c r="K258" s="1"/>
      <c r="L258" s="1"/>
      <c r="M258" s="1"/>
    </row>
    <row r="259" spans="2:13" s="13" customFormat="1" ht="15.95" customHeight="1">
      <c r="B259" s="1"/>
      <c r="C259" s="1"/>
      <c r="D259" s="1"/>
      <c r="E259" s="1"/>
      <c r="F259" s="1"/>
      <c r="G259" s="1"/>
      <c r="H259" s="1"/>
      <c r="I259" s="1"/>
      <c r="J259" s="1"/>
      <c r="K259" s="1"/>
      <c r="L259" s="1"/>
      <c r="M259" s="1"/>
    </row>
    <row r="260" spans="2:13" s="13" customFormat="1" ht="15.95" customHeight="1">
      <c r="B260" s="1"/>
      <c r="C260" s="1"/>
      <c r="D260" s="1"/>
      <c r="E260" s="1"/>
      <c r="F260" s="1"/>
      <c r="G260" s="1"/>
      <c r="H260" s="1"/>
      <c r="I260" s="1"/>
      <c r="J260" s="1"/>
      <c r="K260" s="1"/>
      <c r="L260" s="1"/>
      <c r="M260" s="1"/>
    </row>
    <row r="261" spans="2:13" s="13" customFormat="1" ht="15.95" customHeight="1">
      <c r="B261" s="1"/>
      <c r="C261" s="1"/>
      <c r="D261" s="1"/>
      <c r="E261" s="1"/>
      <c r="F261" s="1"/>
      <c r="G261" s="1"/>
      <c r="H261" s="1"/>
      <c r="I261" s="1"/>
      <c r="J261" s="1"/>
      <c r="K261" s="1"/>
      <c r="L261" s="1"/>
      <c r="M261" s="1"/>
    </row>
    <row r="262" spans="2:13" s="13" customFormat="1" ht="15.95" customHeight="1">
      <c r="B262" s="1"/>
      <c r="C262" s="1"/>
      <c r="D262" s="1"/>
      <c r="E262" s="1"/>
      <c r="F262" s="1"/>
      <c r="G262" s="1"/>
      <c r="H262" s="1"/>
      <c r="I262" s="1"/>
      <c r="J262" s="1"/>
      <c r="K262" s="1"/>
      <c r="L262" s="1"/>
      <c r="M262" s="1"/>
    </row>
    <row r="263" spans="2:13" s="13" customFormat="1" ht="15.95" customHeight="1">
      <c r="B263" s="1"/>
      <c r="C263" s="1"/>
      <c r="D263" s="1"/>
      <c r="E263" s="1"/>
      <c r="F263" s="1"/>
      <c r="G263" s="1"/>
      <c r="H263" s="1"/>
      <c r="I263" s="1"/>
      <c r="J263" s="1"/>
      <c r="K263" s="1"/>
      <c r="L263" s="1"/>
      <c r="M263" s="1"/>
    </row>
    <row r="264" spans="2:13" s="13" customFormat="1" ht="15.95" customHeight="1">
      <c r="B264" s="1"/>
      <c r="C264" s="1"/>
      <c r="D264" s="1"/>
      <c r="E264" s="1"/>
      <c r="F264" s="1"/>
      <c r="G264" s="1"/>
      <c r="H264" s="1"/>
      <c r="I264" s="1"/>
      <c r="J264" s="1"/>
      <c r="K264" s="1"/>
      <c r="L264" s="1"/>
      <c r="M264" s="1"/>
    </row>
    <row r="265" spans="2:13" s="13" customFormat="1" ht="15.95" customHeight="1">
      <c r="B265" s="1"/>
      <c r="C265" s="1"/>
      <c r="D265" s="1"/>
      <c r="E265" s="1"/>
      <c r="F265" s="1"/>
      <c r="G265" s="1"/>
      <c r="H265" s="1"/>
      <c r="I265" s="1"/>
      <c r="J265" s="1"/>
      <c r="K265" s="1"/>
      <c r="L265" s="1"/>
      <c r="M265" s="1"/>
    </row>
    <row r="266" spans="2:13" s="13" customFormat="1" ht="15.95" customHeight="1">
      <c r="B266" s="1"/>
      <c r="C266" s="1"/>
      <c r="D266" s="1"/>
      <c r="E266" s="1"/>
      <c r="F266" s="1"/>
      <c r="G266" s="1"/>
      <c r="H266" s="1"/>
      <c r="I266" s="1"/>
      <c r="J266" s="1"/>
      <c r="K266" s="1"/>
      <c r="L266" s="1"/>
      <c r="M266" s="1"/>
    </row>
    <row r="267" spans="2:13" s="13" customFormat="1" ht="15.95" customHeight="1">
      <c r="B267" s="1"/>
      <c r="C267" s="1"/>
      <c r="D267" s="1"/>
      <c r="E267" s="1"/>
      <c r="F267" s="1"/>
      <c r="G267" s="1"/>
      <c r="H267" s="1"/>
      <c r="I267" s="1"/>
      <c r="J267" s="1"/>
      <c r="K267" s="1"/>
      <c r="L267" s="1"/>
      <c r="M267" s="1"/>
    </row>
    <row r="268" spans="2:13" s="13" customFormat="1" ht="15.95" customHeight="1">
      <c r="B268" s="1"/>
      <c r="C268" s="1"/>
      <c r="D268" s="1"/>
      <c r="E268" s="1"/>
      <c r="F268" s="1"/>
      <c r="G268" s="1"/>
      <c r="H268" s="1"/>
      <c r="I268" s="1"/>
      <c r="J268" s="1"/>
      <c r="K268" s="1"/>
      <c r="L268" s="1"/>
      <c r="M268" s="1"/>
    </row>
    <row r="269" spans="2:13" s="13" customFormat="1" ht="15.95" customHeight="1">
      <c r="B269" s="1"/>
      <c r="C269" s="1"/>
      <c r="D269" s="1"/>
      <c r="E269" s="1"/>
      <c r="F269" s="1"/>
      <c r="G269" s="1"/>
      <c r="H269" s="1"/>
      <c r="I269" s="1"/>
      <c r="J269" s="1"/>
      <c r="K269" s="1"/>
      <c r="L269" s="1"/>
      <c r="M269" s="1"/>
    </row>
    <row r="270" spans="2:13" s="13" customFormat="1" ht="15.95" customHeight="1">
      <c r="B270" s="1"/>
      <c r="C270" s="1"/>
      <c r="D270" s="1"/>
      <c r="E270" s="1"/>
      <c r="F270" s="1"/>
      <c r="G270" s="1"/>
      <c r="H270" s="1"/>
      <c r="I270" s="1"/>
      <c r="J270" s="1"/>
      <c r="K270" s="1"/>
      <c r="L270" s="1"/>
      <c r="M270" s="1"/>
    </row>
    <row r="271" spans="2:13" s="13" customFormat="1" ht="15.95" customHeight="1">
      <c r="B271" s="1"/>
      <c r="C271" s="1"/>
      <c r="D271" s="1"/>
      <c r="E271" s="1"/>
      <c r="F271" s="1"/>
      <c r="G271" s="1"/>
      <c r="H271" s="1"/>
      <c r="I271" s="1"/>
      <c r="J271" s="1"/>
      <c r="K271" s="1"/>
      <c r="L271" s="1"/>
      <c r="M271" s="1"/>
    </row>
    <row r="272" spans="2:13" s="13" customFormat="1" ht="15.95" customHeight="1">
      <c r="B272" s="1"/>
      <c r="C272" s="1"/>
      <c r="D272" s="1"/>
      <c r="E272" s="1"/>
      <c r="F272" s="1"/>
      <c r="G272" s="1"/>
      <c r="H272" s="1"/>
      <c r="I272" s="1"/>
      <c r="J272" s="1"/>
      <c r="K272" s="1"/>
      <c r="L272" s="1"/>
      <c r="M272" s="1"/>
    </row>
    <row r="273" spans="2:13" s="13" customFormat="1" ht="15.95" customHeight="1">
      <c r="B273" s="1"/>
      <c r="C273" s="1"/>
      <c r="D273" s="1"/>
      <c r="E273" s="1"/>
      <c r="F273" s="1"/>
      <c r="G273" s="1"/>
      <c r="H273" s="1"/>
      <c r="I273" s="1"/>
      <c r="J273" s="1"/>
      <c r="K273" s="1"/>
      <c r="L273" s="1"/>
      <c r="M273" s="1"/>
    </row>
    <row r="274" spans="2:13" s="13" customFormat="1" ht="15.95" customHeight="1">
      <c r="B274" s="1"/>
      <c r="C274" s="1"/>
      <c r="D274" s="1"/>
      <c r="E274" s="1"/>
      <c r="F274" s="1"/>
      <c r="G274" s="1"/>
      <c r="H274" s="1"/>
      <c r="I274" s="1"/>
      <c r="J274" s="1"/>
      <c r="K274" s="1"/>
      <c r="L274" s="1"/>
      <c r="M274" s="1"/>
    </row>
    <row r="275" spans="2:13" s="13" customFormat="1" ht="15.95" customHeight="1">
      <c r="B275" s="1"/>
      <c r="C275" s="1"/>
      <c r="D275" s="1"/>
      <c r="E275" s="1"/>
      <c r="F275" s="1"/>
      <c r="G275" s="1"/>
      <c r="H275" s="1"/>
      <c r="I275" s="1"/>
      <c r="J275" s="1"/>
      <c r="K275" s="1"/>
      <c r="L275" s="1"/>
      <c r="M275" s="1"/>
    </row>
    <row r="276" spans="2:13" s="13" customFormat="1" ht="15.95" customHeight="1">
      <c r="B276" s="1"/>
      <c r="C276" s="1"/>
      <c r="D276" s="1"/>
      <c r="E276" s="1"/>
      <c r="F276" s="1"/>
      <c r="G276" s="1"/>
      <c r="H276" s="1"/>
      <c r="I276" s="1"/>
      <c r="J276" s="1"/>
      <c r="K276" s="1"/>
      <c r="L276" s="1"/>
      <c r="M276" s="1"/>
    </row>
    <row r="277" spans="2:13" s="13" customFormat="1" ht="15.95" customHeight="1">
      <c r="B277" s="1"/>
      <c r="C277" s="1"/>
      <c r="D277" s="1"/>
      <c r="E277" s="1"/>
      <c r="F277" s="1"/>
      <c r="G277" s="1"/>
      <c r="H277" s="1"/>
      <c r="I277" s="1"/>
      <c r="J277" s="1"/>
      <c r="K277" s="1"/>
      <c r="L277" s="1"/>
      <c r="M277" s="1"/>
    </row>
    <row r="278" spans="2:13" s="13" customFormat="1" ht="15.95" customHeight="1">
      <c r="B278" s="1"/>
      <c r="C278" s="1"/>
      <c r="D278" s="1"/>
      <c r="E278" s="1"/>
      <c r="F278" s="1"/>
      <c r="G278" s="1"/>
      <c r="H278" s="1"/>
      <c r="I278" s="1"/>
      <c r="J278" s="1"/>
      <c r="K278" s="1"/>
      <c r="L278" s="1"/>
      <c r="M278" s="1"/>
    </row>
    <row r="279" spans="2:13" s="13" customFormat="1" ht="15.95" customHeight="1">
      <c r="B279" s="1"/>
      <c r="C279" s="1"/>
      <c r="D279" s="1"/>
      <c r="E279" s="1"/>
      <c r="F279" s="1"/>
      <c r="G279" s="1"/>
      <c r="H279" s="1"/>
      <c r="I279" s="1"/>
      <c r="J279" s="1"/>
      <c r="K279" s="1"/>
      <c r="L279" s="1"/>
      <c r="M279" s="1"/>
    </row>
    <row r="280" spans="2:13" s="13" customFormat="1" ht="15.95" customHeight="1">
      <c r="B280" s="1"/>
      <c r="C280" s="1"/>
      <c r="D280" s="1"/>
      <c r="E280" s="1"/>
      <c r="F280" s="1"/>
      <c r="G280" s="1"/>
      <c r="H280" s="1"/>
      <c r="I280" s="1"/>
      <c r="J280" s="1"/>
      <c r="K280" s="1"/>
      <c r="L280" s="1"/>
      <c r="M280" s="1"/>
    </row>
    <row r="281" spans="2:13" s="13" customFormat="1" ht="15.95" customHeight="1">
      <c r="B281" s="1"/>
      <c r="C281" s="1"/>
      <c r="D281" s="1"/>
      <c r="E281" s="1"/>
      <c r="F281" s="1"/>
      <c r="G281" s="1"/>
      <c r="H281" s="1"/>
      <c r="I281" s="1"/>
      <c r="J281" s="1"/>
      <c r="K281" s="1"/>
      <c r="L281" s="1"/>
      <c r="M281" s="1"/>
    </row>
    <row r="282" spans="2:13" s="13" customFormat="1" ht="15.95" customHeight="1">
      <c r="B282" s="1"/>
      <c r="C282" s="1"/>
      <c r="D282" s="1"/>
      <c r="E282" s="1"/>
      <c r="F282" s="1"/>
      <c r="G282" s="1"/>
      <c r="H282" s="1"/>
      <c r="I282" s="1"/>
      <c r="J282" s="1"/>
      <c r="K282" s="1"/>
      <c r="L282" s="1"/>
      <c r="M282" s="1"/>
    </row>
    <row r="283" spans="2:13" s="13" customFormat="1" ht="15.95" customHeight="1">
      <c r="B283" s="1"/>
      <c r="C283" s="1"/>
      <c r="D283" s="1"/>
      <c r="E283" s="1"/>
      <c r="F283" s="1"/>
      <c r="G283" s="1"/>
      <c r="H283" s="1"/>
      <c r="I283" s="1"/>
      <c r="J283" s="1"/>
      <c r="K283" s="1"/>
      <c r="L283" s="1"/>
      <c r="M283" s="1"/>
    </row>
    <row r="284" spans="2:13" s="13" customFormat="1" ht="15.95" customHeight="1">
      <c r="B284" s="1"/>
      <c r="C284" s="1"/>
      <c r="D284" s="1"/>
      <c r="E284" s="1"/>
      <c r="F284" s="1"/>
      <c r="G284" s="1"/>
      <c r="H284" s="1"/>
      <c r="I284" s="1"/>
      <c r="J284" s="1"/>
      <c r="K284" s="1"/>
      <c r="L284" s="1"/>
      <c r="M284" s="1"/>
    </row>
    <row r="285" spans="2:13" s="13" customFormat="1" ht="15.95" customHeight="1">
      <c r="B285" s="1"/>
      <c r="C285" s="1"/>
      <c r="D285" s="1"/>
      <c r="E285" s="1"/>
      <c r="F285" s="1"/>
      <c r="G285" s="1"/>
      <c r="H285" s="1"/>
      <c r="I285" s="1"/>
      <c r="J285" s="1"/>
      <c r="K285" s="1"/>
      <c r="L285" s="1"/>
      <c r="M285" s="1"/>
    </row>
    <row r="286" spans="2:13" s="13" customFormat="1" ht="15.95" customHeight="1">
      <c r="B286" s="1"/>
      <c r="C286" s="1"/>
      <c r="D286" s="1"/>
      <c r="E286" s="1"/>
      <c r="F286" s="1"/>
      <c r="G286" s="1"/>
      <c r="H286" s="1"/>
      <c r="I286" s="1"/>
      <c r="J286" s="1"/>
      <c r="K286" s="1"/>
      <c r="L286" s="1"/>
      <c r="M286" s="1"/>
    </row>
    <row r="287" spans="2:13" s="13" customFormat="1" ht="15.95" customHeight="1">
      <c r="B287" s="1"/>
      <c r="C287" s="1"/>
      <c r="D287" s="1"/>
      <c r="E287" s="1"/>
      <c r="F287" s="1"/>
      <c r="G287" s="1"/>
      <c r="H287" s="1"/>
      <c r="I287" s="1"/>
      <c r="J287" s="1"/>
      <c r="K287" s="1"/>
      <c r="L287" s="1"/>
      <c r="M287" s="1"/>
    </row>
    <row r="288" spans="2:13" s="13" customFormat="1" ht="15.95" customHeight="1">
      <c r="B288" s="1"/>
      <c r="C288" s="1"/>
      <c r="D288" s="1"/>
      <c r="E288" s="1"/>
      <c r="F288" s="1"/>
      <c r="G288" s="1"/>
      <c r="H288" s="1"/>
      <c r="I288" s="1"/>
      <c r="J288" s="1"/>
      <c r="K288" s="1"/>
      <c r="L288" s="1"/>
      <c r="M288" s="1"/>
    </row>
    <row r="289" spans="2:13" s="13" customFormat="1" ht="15.95" customHeight="1">
      <c r="B289" s="1"/>
      <c r="C289" s="1"/>
      <c r="D289" s="1"/>
      <c r="E289" s="1"/>
      <c r="F289" s="1"/>
      <c r="G289" s="1"/>
      <c r="H289" s="1"/>
      <c r="I289" s="1"/>
      <c r="J289" s="1"/>
      <c r="K289" s="1"/>
      <c r="L289" s="1"/>
      <c r="M289" s="1"/>
    </row>
    <row r="290" spans="2:13" s="13" customFormat="1" ht="15.95" customHeight="1">
      <c r="B290" s="1"/>
      <c r="C290" s="1"/>
      <c r="D290" s="1"/>
      <c r="E290" s="1"/>
      <c r="F290" s="1"/>
      <c r="G290" s="1"/>
      <c r="H290" s="1"/>
      <c r="I290" s="1"/>
      <c r="J290" s="1"/>
      <c r="K290" s="1"/>
      <c r="L290" s="1"/>
      <c r="M290" s="1"/>
    </row>
    <row r="291" spans="2:13" s="13" customFormat="1" ht="15.95" customHeight="1">
      <c r="B291" s="1"/>
      <c r="C291" s="1"/>
      <c r="D291" s="1"/>
      <c r="E291" s="1"/>
      <c r="F291" s="1"/>
      <c r="G291" s="1"/>
      <c r="H291" s="1"/>
      <c r="I291" s="1"/>
      <c r="J291" s="1"/>
      <c r="K291" s="1"/>
      <c r="L291" s="1"/>
      <c r="M291" s="1"/>
    </row>
    <row r="292" spans="2:13" s="13" customFormat="1" ht="15.95" customHeight="1">
      <c r="B292" s="1"/>
      <c r="C292" s="1"/>
      <c r="D292" s="1"/>
      <c r="E292" s="1"/>
      <c r="F292" s="1"/>
      <c r="G292" s="1"/>
      <c r="H292" s="1"/>
      <c r="I292" s="1"/>
      <c r="J292" s="1"/>
      <c r="K292" s="1"/>
      <c r="L292" s="1"/>
      <c r="M292" s="1"/>
    </row>
    <row r="293" spans="2:13" s="13" customFormat="1" ht="15.95" customHeight="1">
      <c r="B293" s="1"/>
      <c r="C293" s="1"/>
      <c r="D293" s="1"/>
      <c r="E293" s="1"/>
      <c r="F293" s="1"/>
      <c r="G293" s="1"/>
      <c r="H293" s="1"/>
      <c r="I293" s="1"/>
      <c r="J293" s="1"/>
      <c r="K293" s="1"/>
      <c r="L293" s="1"/>
      <c r="M293" s="1"/>
    </row>
    <row r="294" spans="2:13" s="13" customFormat="1" ht="15.95" customHeight="1">
      <c r="B294" s="1"/>
      <c r="C294" s="1"/>
      <c r="D294" s="1"/>
      <c r="E294" s="1"/>
      <c r="F294" s="1"/>
      <c r="G294" s="1"/>
      <c r="H294" s="1"/>
      <c r="I294" s="1"/>
      <c r="J294" s="1"/>
      <c r="K294" s="1"/>
      <c r="L294" s="1"/>
      <c r="M294" s="1"/>
    </row>
    <row r="295" spans="2:13" s="13" customFormat="1" ht="15.95" customHeight="1">
      <c r="B295" s="1"/>
      <c r="C295" s="1"/>
      <c r="D295" s="1"/>
      <c r="E295" s="1"/>
      <c r="F295" s="1"/>
      <c r="G295" s="1"/>
      <c r="H295" s="1"/>
      <c r="I295" s="1"/>
      <c r="J295" s="1"/>
      <c r="K295" s="1"/>
      <c r="L295" s="1"/>
      <c r="M295" s="1"/>
    </row>
    <row r="296" spans="2:13" s="13" customFormat="1" ht="15.95" customHeight="1">
      <c r="B296" s="1"/>
      <c r="C296" s="1"/>
      <c r="D296" s="1"/>
      <c r="E296" s="1"/>
      <c r="F296" s="1"/>
      <c r="G296" s="1"/>
      <c r="H296" s="1"/>
      <c r="I296" s="1"/>
      <c r="J296" s="1"/>
      <c r="K296" s="1"/>
      <c r="L296" s="1"/>
      <c r="M296" s="1"/>
    </row>
    <row r="297" spans="2:13" s="13" customFormat="1" ht="15.95" customHeight="1">
      <c r="B297" s="1"/>
      <c r="C297" s="1"/>
      <c r="D297" s="1"/>
      <c r="E297" s="1"/>
      <c r="F297" s="1"/>
      <c r="G297" s="1"/>
      <c r="H297" s="1"/>
      <c r="I297" s="1"/>
      <c r="J297" s="1"/>
      <c r="K297" s="1"/>
      <c r="L297" s="1"/>
      <c r="M297" s="1"/>
    </row>
    <row r="298" spans="2:13" s="13" customFormat="1" ht="15.95" customHeight="1">
      <c r="B298" s="1"/>
      <c r="C298" s="1"/>
      <c r="D298" s="1"/>
      <c r="E298" s="1"/>
      <c r="F298" s="1"/>
      <c r="G298" s="1"/>
      <c r="H298" s="1"/>
      <c r="I298" s="1"/>
      <c r="J298" s="1"/>
      <c r="K298" s="1"/>
      <c r="L298" s="1"/>
      <c r="M298" s="1"/>
    </row>
    <row r="299" spans="2:13" s="13" customFormat="1" ht="15.95" customHeight="1">
      <c r="B299" s="1"/>
      <c r="C299" s="1"/>
      <c r="D299" s="1"/>
      <c r="E299" s="1"/>
      <c r="F299" s="1"/>
      <c r="G299" s="1"/>
      <c r="H299" s="1"/>
      <c r="I299" s="1"/>
      <c r="J299" s="1"/>
      <c r="K299" s="1"/>
      <c r="L299" s="1"/>
      <c r="M299" s="1"/>
    </row>
    <row r="300" spans="2:13" s="13" customFormat="1" ht="15.95" customHeight="1">
      <c r="B300" s="1"/>
      <c r="C300" s="1"/>
      <c r="D300" s="1"/>
      <c r="E300" s="1"/>
      <c r="F300" s="1"/>
      <c r="G300" s="1"/>
      <c r="H300" s="1"/>
      <c r="I300" s="1"/>
      <c r="J300" s="1"/>
      <c r="K300" s="1"/>
      <c r="L300" s="1"/>
      <c r="M300" s="1"/>
    </row>
    <row r="301" spans="2:13" s="13" customFormat="1" ht="15.95" customHeight="1">
      <c r="B301" s="1"/>
      <c r="C301" s="1"/>
      <c r="D301" s="1"/>
      <c r="E301" s="1"/>
      <c r="F301" s="1"/>
      <c r="G301" s="1"/>
      <c r="H301" s="1"/>
      <c r="I301" s="1"/>
      <c r="J301" s="1"/>
      <c r="K301" s="1"/>
      <c r="L301" s="1"/>
      <c r="M301" s="1"/>
    </row>
    <row r="302" spans="2:13" s="13" customFormat="1" ht="15.95" customHeight="1">
      <c r="B302" s="1"/>
      <c r="C302" s="1"/>
      <c r="D302" s="1"/>
      <c r="E302" s="1"/>
      <c r="F302" s="1"/>
      <c r="G302" s="1"/>
      <c r="H302" s="1"/>
      <c r="I302" s="1"/>
      <c r="J302" s="1"/>
      <c r="K302" s="1"/>
      <c r="L302" s="1"/>
      <c r="M302" s="1"/>
    </row>
    <row r="303" spans="2:13" s="13" customFormat="1" ht="15.95" customHeight="1">
      <c r="B303" s="1"/>
      <c r="C303" s="1"/>
      <c r="D303" s="1"/>
      <c r="E303" s="1"/>
      <c r="F303" s="1"/>
      <c r="G303" s="1"/>
      <c r="H303" s="1"/>
      <c r="I303" s="1"/>
      <c r="J303" s="1"/>
      <c r="K303" s="1"/>
      <c r="L303" s="1"/>
      <c r="M303" s="1"/>
    </row>
    <row r="304" spans="2:13" s="13" customFormat="1" ht="15.95" customHeight="1">
      <c r="B304" s="1"/>
      <c r="C304" s="1"/>
      <c r="D304" s="1"/>
      <c r="E304" s="1"/>
      <c r="F304" s="1"/>
      <c r="G304" s="1"/>
      <c r="H304" s="1"/>
      <c r="I304" s="1"/>
      <c r="J304" s="1"/>
      <c r="K304" s="1"/>
      <c r="L304" s="1"/>
      <c r="M304" s="1"/>
    </row>
    <row r="305" spans="2:13" s="13" customFormat="1" ht="15.95" customHeight="1">
      <c r="B305" s="1"/>
      <c r="C305" s="1"/>
      <c r="D305" s="1"/>
      <c r="E305" s="1"/>
      <c r="F305" s="1"/>
      <c r="G305" s="1"/>
      <c r="H305" s="1"/>
      <c r="I305" s="1"/>
      <c r="J305" s="1"/>
      <c r="K305" s="1"/>
      <c r="L305" s="1"/>
      <c r="M305" s="1"/>
    </row>
    <row r="306" spans="2:13" s="13" customFormat="1" ht="15.95" customHeight="1">
      <c r="B306" s="1"/>
      <c r="C306" s="1"/>
      <c r="D306" s="1"/>
      <c r="E306" s="1"/>
      <c r="F306" s="1"/>
      <c r="G306" s="1"/>
      <c r="H306" s="1"/>
      <c r="I306" s="1"/>
      <c r="J306" s="1"/>
      <c r="K306" s="1"/>
      <c r="L306" s="1"/>
      <c r="M306" s="1"/>
    </row>
    <row r="307" spans="2:13" s="13" customFormat="1" ht="15.95" customHeight="1">
      <c r="B307" s="1"/>
      <c r="C307" s="1"/>
      <c r="D307" s="1"/>
      <c r="E307" s="1"/>
      <c r="F307" s="1"/>
      <c r="G307" s="1"/>
      <c r="H307" s="1"/>
      <c r="I307" s="1"/>
      <c r="J307" s="1"/>
      <c r="K307" s="1"/>
      <c r="L307" s="1"/>
      <c r="M307" s="1"/>
    </row>
    <row r="308" spans="2:13" s="13" customFormat="1" ht="15.95" customHeight="1">
      <c r="B308" s="1"/>
      <c r="C308" s="1"/>
      <c r="D308" s="1"/>
      <c r="E308" s="1"/>
      <c r="F308" s="1"/>
      <c r="G308" s="1"/>
      <c r="H308" s="1"/>
      <c r="I308" s="1"/>
      <c r="J308" s="1"/>
      <c r="K308" s="1"/>
      <c r="L308" s="1"/>
      <c r="M308" s="1"/>
    </row>
    <row r="309" spans="2:13" s="13" customFormat="1" ht="15.95" customHeight="1">
      <c r="B309" s="1"/>
      <c r="C309" s="1"/>
      <c r="D309" s="1"/>
      <c r="E309" s="1"/>
      <c r="F309" s="1"/>
      <c r="G309" s="1"/>
      <c r="H309" s="1"/>
      <c r="I309" s="1"/>
      <c r="J309" s="1"/>
      <c r="K309" s="1"/>
      <c r="L309" s="1"/>
      <c r="M309" s="1"/>
    </row>
    <row r="310" spans="2:13" s="13" customFormat="1" ht="15.95" customHeight="1">
      <c r="B310" s="1"/>
      <c r="C310" s="1"/>
      <c r="D310" s="1"/>
      <c r="E310" s="1"/>
      <c r="F310" s="1"/>
      <c r="G310" s="1"/>
      <c r="H310" s="1"/>
      <c r="I310" s="1"/>
      <c r="J310" s="1"/>
      <c r="K310" s="1"/>
      <c r="L310" s="1"/>
      <c r="M310" s="1"/>
    </row>
    <row r="311" spans="2:13" s="13" customFormat="1" ht="15.95" customHeight="1">
      <c r="B311" s="1"/>
      <c r="C311" s="1"/>
      <c r="D311" s="1"/>
      <c r="E311" s="1"/>
      <c r="F311" s="1"/>
      <c r="G311" s="1"/>
      <c r="H311" s="1"/>
      <c r="I311" s="1"/>
      <c r="J311" s="1"/>
      <c r="K311" s="1"/>
      <c r="L311" s="1"/>
      <c r="M311" s="1"/>
    </row>
    <row r="312" spans="2:13" s="13" customFormat="1" ht="15.95" customHeight="1">
      <c r="B312" s="1"/>
      <c r="C312" s="1"/>
      <c r="D312" s="1"/>
      <c r="E312" s="1"/>
      <c r="F312" s="1"/>
      <c r="G312" s="1"/>
      <c r="H312" s="1"/>
      <c r="I312" s="1"/>
      <c r="J312" s="1"/>
      <c r="K312" s="1"/>
      <c r="L312" s="1"/>
      <c r="M312" s="1"/>
    </row>
    <row r="313" spans="2:13" s="13" customFormat="1" ht="15.95" customHeight="1">
      <c r="B313" s="1"/>
      <c r="C313" s="1"/>
      <c r="D313" s="1"/>
      <c r="E313" s="1"/>
      <c r="F313" s="1"/>
      <c r="G313" s="1"/>
      <c r="H313" s="1"/>
      <c r="I313" s="1"/>
      <c r="J313" s="1"/>
      <c r="K313" s="1"/>
      <c r="L313" s="1"/>
      <c r="M313" s="1"/>
    </row>
    <row r="314" spans="2:13" s="13" customFormat="1" ht="15.95" customHeight="1">
      <c r="B314" s="1"/>
      <c r="C314" s="1"/>
      <c r="D314" s="1"/>
      <c r="E314" s="1"/>
      <c r="F314" s="1"/>
      <c r="G314" s="1"/>
      <c r="H314" s="1"/>
      <c r="I314" s="1"/>
      <c r="J314" s="1"/>
      <c r="K314" s="1"/>
      <c r="L314" s="1"/>
      <c r="M314" s="1"/>
    </row>
    <row r="315" spans="2:13" s="13" customFormat="1" ht="15.95" customHeight="1">
      <c r="B315" s="1"/>
      <c r="C315" s="1"/>
      <c r="D315" s="1"/>
      <c r="E315" s="1"/>
      <c r="F315" s="1"/>
      <c r="G315" s="1"/>
      <c r="H315" s="1"/>
      <c r="I315" s="1"/>
      <c r="J315" s="1"/>
      <c r="K315" s="1"/>
      <c r="L315" s="1"/>
      <c r="M315" s="1"/>
    </row>
    <row r="316" spans="2:13" s="13" customFormat="1" ht="15.95" customHeight="1">
      <c r="B316" s="1"/>
      <c r="C316" s="1"/>
      <c r="D316" s="1"/>
      <c r="E316" s="1"/>
      <c r="F316" s="1"/>
      <c r="G316" s="1"/>
      <c r="H316" s="1"/>
      <c r="I316" s="1"/>
      <c r="J316" s="1"/>
      <c r="K316" s="1"/>
      <c r="L316" s="1"/>
      <c r="M316" s="1"/>
    </row>
    <row r="317" spans="2:13" s="13" customFormat="1" ht="15.95" customHeight="1">
      <c r="B317" s="1"/>
      <c r="C317" s="1"/>
      <c r="D317" s="1"/>
      <c r="E317" s="1"/>
      <c r="F317" s="1"/>
      <c r="G317" s="1"/>
      <c r="H317" s="1"/>
      <c r="I317" s="1"/>
      <c r="J317" s="1"/>
      <c r="K317" s="1"/>
      <c r="L317" s="1"/>
      <c r="M317" s="1"/>
    </row>
    <row r="318" spans="2:13" s="13" customFormat="1" ht="15.95" customHeight="1">
      <c r="B318" s="1"/>
      <c r="C318" s="1"/>
      <c r="D318" s="1"/>
      <c r="E318" s="1"/>
      <c r="F318" s="1"/>
      <c r="G318" s="1"/>
      <c r="H318" s="1"/>
      <c r="I318" s="1"/>
      <c r="J318" s="1"/>
      <c r="K318" s="1"/>
      <c r="L318" s="1"/>
      <c r="M318" s="1"/>
    </row>
    <row r="319" spans="2:13" s="13" customFormat="1" ht="15.95" customHeight="1">
      <c r="B319" s="1"/>
      <c r="C319" s="1"/>
      <c r="D319" s="1"/>
      <c r="E319" s="1"/>
      <c r="F319" s="1"/>
      <c r="G319" s="1"/>
      <c r="H319" s="1"/>
      <c r="I319" s="1"/>
      <c r="J319" s="1"/>
      <c r="K319" s="1"/>
      <c r="L319" s="1"/>
      <c r="M319" s="1"/>
    </row>
    <row r="320" spans="2:13" s="13" customFormat="1" ht="15.95" customHeight="1">
      <c r="B320" s="1"/>
      <c r="C320" s="1"/>
      <c r="D320" s="1"/>
      <c r="E320" s="1"/>
      <c r="F320" s="1"/>
      <c r="G320" s="1"/>
      <c r="H320" s="1"/>
      <c r="I320" s="1"/>
      <c r="J320" s="1"/>
      <c r="K320" s="1"/>
      <c r="L320" s="1"/>
      <c r="M320" s="1"/>
    </row>
    <row r="321" spans="2:13" s="13" customFormat="1" ht="15.95" customHeight="1">
      <c r="B321" s="1"/>
      <c r="C321" s="1"/>
      <c r="D321" s="1"/>
      <c r="E321" s="1"/>
      <c r="F321" s="1"/>
      <c r="G321" s="1"/>
      <c r="H321" s="1"/>
      <c r="I321" s="1"/>
      <c r="J321" s="1"/>
      <c r="K321" s="1"/>
      <c r="L321" s="1"/>
      <c r="M321" s="1"/>
    </row>
    <row r="322" spans="2:13" s="13" customFormat="1" ht="15.95" customHeight="1">
      <c r="B322" s="1"/>
      <c r="C322" s="1"/>
      <c r="D322" s="1"/>
      <c r="E322" s="1"/>
      <c r="F322" s="1"/>
      <c r="G322" s="1"/>
      <c r="H322" s="1"/>
      <c r="I322" s="1"/>
      <c r="J322" s="1"/>
      <c r="K322" s="1"/>
      <c r="L322" s="1"/>
      <c r="M322" s="1"/>
    </row>
    <row r="323" spans="2:13" s="13" customFormat="1" ht="15.95" customHeight="1">
      <c r="B323" s="1"/>
      <c r="C323" s="1"/>
      <c r="D323" s="1"/>
      <c r="E323" s="1"/>
      <c r="F323" s="1"/>
      <c r="G323" s="1"/>
      <c r="H323" s="1"/>
      <c r="I323" s="1"/>
      <c r="J323" s="1"/>
      <c r="K323" s="1"/>
      <c r="L323" s="1"/>
      <c r="M323" s="1"/>
    </row>
    <row r="324" spans="2:13" s="13" customFormat="1" ht="15.95" customHeight="1">
      <c r="B324" s="1"/>
      <c r="C324" s="1"/>
      <c r="D324" s="1"/>
      <c r="E324" s="1"/>
      <c r="F324" s="1"/>
      <c r="G324" s="1"/>
      <c r="H324" s="1"/>
      <c r="I324" s="1"/>
      <c r="J324" s="1"/>
      <c r="K324" s="1"/>
      <c r="L324" s="1"/>
      <c r="M324" s="1"/>
    </row>
    <row r="325" spans="2:13" s="13" customFormat="1" ht="15.95" customHeight="1">
      <c r="B325" s="1"/>
      <c r="C325" s="1"/>
      <c r="D325" s="1"/>
      <c r="E325" s="1"/>
      <c r="F325" s="1"/>
      <c r="G325" s="1"/>
      <c r="H325" s="1"/>
      <c r="I325" s="1"/>
      <c r="J325" s="1"/>
      <c r="K325" s="1"/>
      <c r="L325" s="1"/>
      <c r="M325" s="1"/>
    </row>
    <row r="326" spans="2:13" s="13" customFormat="1" ht="15.95" customHeight="1">
      <c r="B326" s="1"/>
      <c r="C326" s="1"/>
      <c r="D326" s="1"/>
      <c r="E326" s="1"/>
      <c r="F326" s="1"/>
      <c r="G326" s="1"/>
      <c r="H326" s="1"/>
      <c r="I326" s="1"/>
      <c r="J326" s="1"/>
      <c r="K326" s="1"/>
      <c r="L326" s="1"/>
      <c r="M326" s="1"/>
    </row>
    <row r="327" spans="2:13" s="13" customFormat="1" ht="15.95" customHeight="1">
      <c r="B327" s="1"/>
      <c r="C327" s="1"/>
      <c r="D327" s="1"/>
      <c r="E327" s="1"/>
      <c r="F327" s="1"/>
      <c r="G327" s="1"/>
      <c r="H327" s="1"/>
      <c r="I327" s="1"/>
      <c r="J327" s="1"/>
      <c r="K327" s="1"/>
      <c r="L327" s="1"/>
      <c r="M327" s="1"/>
    </row>
    <row r="328" spans="2:13" s="13" customFormat="1" ht="15.95" customHeight="1">
      <c r="B328" s="1"/>
      <c r="C328" s="1"/>
      <c r="D328" s="1"/>
      <c r="E328" s="1"/>
      <c r="F328" s="1"/>
      <c r="G328" s="1"/>
      <c r="H328" s="1"/>
      <c r="I328" s="1"/>
      <c r="J328" s="1"/>
      <c r="K328" s="1"/>
      <c r="L328" s="1"/>
      <c r="M328" s="1"/>
    </row>
    <row r="329" spans="2:13" s="13" customFormat="1" ht="15.95" customHeight="1">
      <c r="B329" s="1"/>
      <c r="C329" s="1"/>
      <c r="D329" s="1"/>
      <c r="E329" s="1"/>
      <c r="F329" s="1"/>
      <c r="G329" s="1"/>
      <c r="H329" s="1"/>
      <c r="I329" s="1"/>
      <c r="J329" s="1"/>
      <c r="K329" s="1"/>
      <c r="L329" s="1"/>
      <c r="M329" s="1"/>
    </row>
    <row r="330" spans="2:13" s="13" customFormat="1" ht="15.95" customHeight="1">
      <c r="B330" s="1"/>
      <c r="C330" s="1"/>
      <c r="D330" s="1"/>
      <c r="E330" s="1"/>
      <c r="F330" s="1"/>
      <c r="G330" s="1"/>
      <c r="H330" s="1"/>
      <c r="I330" s="1"/>
      <c r="J330" s="1"/>
      <c r="K330" s="1"/>
      <c r="L330" s="1"/>
      <c r="M330" s="1"/>
    </row>
    <row r="331" spans="2:13" s="13" customFormat="1" ht="15.95" customHeight="1">
      <c r="B331" s="1"/>
      <c r="C331" s="1"/>
      <c r="D331" s="1"/>
      <c r="E331" s="1"/>
      <c r="F331" s="1"/>
      <c r="G331" s="1"/>
      <c r="H331" s="1"/>
      <c r="I331" s="1"/>
      <c r="J331" s="1"/>
      <c r="K331" s="1"/>
      <c r="L331" s="1"/>
      <c r="M331" s="1"/>
    </row>
    <row r="332" spans="2:13" s="13" customFormat="1" ht="15.95" customHeight="1">
      <c r="B332" s="1"/>
      <c r="C332" s="1"/>
      <c r="D332" s="1"/>
      <c r="E332" s="1"/>
      <c r="F332" s="1"/>
      <c r="G332" s="1"/>
      <c r="H332" s="1"/>
      <c r="I332" s="1"/>
      <c r="J332" s="1"/>
      <c r="K332" s="1"/>
      <c r="L332" s="1"/>
      <c r="M332" s="1"/>
    </row>
    <row r="333" spans="2:13" s="13" customFormat="1" ht="15.95" customHeight="1">
      <c r="B333" s="1"/>
      <c r="C333" s="1"/>
      <c r="D333" s="1"/>
      <c r="E333" s="1"/>
      <c r="F333" s="1"/>
      <c r="G333" s="1"/>
      <c r="H333" s="1"/>
      <c r="I333" s="1"/>
      <c r="J333" s="1"/>
      <c r="K333" s="1"/>
      <c r="L333" s="1"/>
      <c r="M333" s="1"/>
    </row>
    <row r="334" spans="2:13" s="13" customFormat="1" ht="15.95" customHeight="1">
      <c r="B334" s="1"/>
      <c r="C334" s="1"/>
      <c r="D334" s="1"/>
      <c r="E334" s="1"/>
      <c r="F334" s="1"/>
      <c r="G334" s="1"/>
      <c r="H334" s="1"/>
      <c r="I334" s="1"/>
      <c r="J334" s="1"/>
      <c r="K334" s="1"/>
      <c r="L334" s="1"/>
      <c r="M334" s="1"/>
    </row>
    <row r="335" spans="2:13" s="13" customFormat="1" ht="15.95" customHeight="1">
      <c r="B335" s="1"/>
      <c r="C335" s="1"/>
      <c r="D335" s="1"/>
      <c r="E335" s="1"/>
      <c r="F335" s="1"/>
      <c r="G335" s="1"/>
      <c r="H335" s="1"/>
      <c r="I335" s="1"/>
      <c r="J335" s="1"/>
      <c r="K335" s="1"/>
      <c r="L335" s="1"/>
      <c r="M335" s="1"/>
    </row>
    <row r="336" spans="2:13" s="13" customFormat="1" ht="15.95" customHeight="1">
      <c r="B336" s="1"/>
      <c r="C336" s="1"/>
      <c r="D336" s="1"/>
      <c r="E336" s="1"/>
      <c r="F336" s="1"/>
      <c r="G336" s="1"/>
      <c r="H336" s="1"/>
      <c r="I336" s="1"/>
      <c r="J336" s="1"/>
      <c r="K336" s="1"/>
      <c r="L336" s="1"/>
      <c r="M336" s="1"/>
    </row>
    <row r="337" spans="2:13" s="13" customFormat="1" ht="15.95" customHeight="1">
      <c r="B337" s="1"/>
      <c r="C337" s="1"/>
      <c r="D337" s="1"/>
      <c r="E337" s="1"/>
      <c r="F337" s="1"/>
      <c r="G337" s="1"/>
      <c r="H337" s="1"/>
      <c r="I337" s="1"/>
      <c r="J337" s="1"/>
      <c r="K337" s="1"/>
      <c r="L337" s="1"/>
      <c r="M337" s="1"/>
    </row>
    <row r="338" spans="2:13" s="13" customFormat="1" ht="15.95" customHeight="1">
      <c r="B338" s="1"/>
      <c r="C338" s="1"/>
      <c r="D338" s="1"/>
      <c r="E338" s="1"/>
      <c r="F338" s="1"/>
      <c r="G338" s="1"/>
      <c r="H338" s="1"/>
      <c r="I338" s="1"/>
      <c r="J338" s="1"/>
      <c r="K338" s="1"/>
      <c r="L338" s="1"/>
      <c r="M338" s="1"/>
    </row>
    <row r="339" spans="2:13" s="13" customFormat="1" ht="15.95" customHeight="1">
      <c r="B339" s="1"/>
      <c r="C339" s="1"/>
      <c r="D339" s="1"/>
      <c r="E339" s="1"/>
      <c r="F339" s="1"/>
      <c r="G339" s="1"/>
      <c r="H339" s="1"/>
      <c r="I339" s="1"/>
      <c r="J339" s="1"/>
      <c r="K339" s="1"/>
      <c r="L339" s="1"/>
      <c r="M339" s="1"/>
    </row>
    <row r="340" spans="2:13" s="13" customFormat="1" ht="15.95" customHeight="1">
      <c r="B340" s="1"/>
      <c r="C340" s="1"/>
      <c r="D340" s="1"/>
      <c r="E340" s="1"/>
      <c r="F340" s="1"/>
      <c r="G340" s="1"/>
      <c r="H340" s="1"/>
      <c r="I340" s="1"/>
      <c r="J340" s="1"/>
      <c r="K340" s="1"/>
      <c r="L340" s="1"/>
      <c r="M340" s="1"/>
    </row>
    <row r="341" spans="2:13" s="13" customFormat="1" ht="15.95" customHeight="1">
      <c r="B341" s="1"/>
      <c r="C341" s="1"/>
      <c r="D341" s="1"/>
      <c r="E341" s="1"/>
      <c r="F341" s="1"/>
      <c r="G341" s="1"/>
      <c r="H341" s="1"/>
      <c r="I341" s="1"/>
      <c r="J341" s="1"/>
      <c r="K341" s="1"/>
      <c r="L341" s="1"/>
      <c r="M341" s="1"/>
    </row>
    <row r="342" spans="2:13" s="13" customFormat="1" ht="15.95" customHeight="1">
      <c r="B342" s="1"/>
      <c r="C342" s="1"/>
      <c r="D342" s="1"/>
      <c r="E342" s="1"/>
      <c r="F342" s="1"/>
      <c r="G342" s="1"/>
      <c r="H342" s="1"/>
      <c r="I342" s="1"/>
      <c r="J342" s="1"/>
      <c r="K342" s="1"/>
      <c r="L342" s="1"/>
      <c r="M342" s="1"/>
    </row>
    <row r="343" spans="2:13" s="13" customFormat="1" ht="15.95" customHeight="1">
      <c r="B343" s="1"/>
      <c r="C343" s="1"/>
      <c r="D343" s="1"/>
      <c r="E343" s="1"/>
      <c r="F343" s="1"/>
      <c r="G343" s="1"/>
      <c r="H343" s="1"/>
      <c r="I343" s="1"/>
      <c r="J343" s="1"/>
      <c r="K343" s="1"/>
      <c r="L343" s="1"/>
      <c r="M343" s="1"/>
    </row>
    <row r="344" spans="2:13" s="13" customFormat="1" ht="15.95" customHeight="1">
      <c r="B344" s="1"/>
      <c r="C344" s="1"/>
      <c r="D344" s="1"/>
      <c r="E344" s="1"/>
      <c r="F344" s="1"/>
      <c r="G344" s="1"/>
      <c r="H344" s="1"/>
      <c r="I344" s="1"/>
      <c r="J344" s="1"/>
      <c r="K344" s="1"/>
      <c r="L344" s="1"/>
      <c r="M344" s="1"/>
    </row>
    <row r="345" spans="2:13" s="13" customFormat="1" ht="15.95" customHeight="1">
      <c r="B345" s="1"/>
      <c r="C345" s="1"/>
      <c r="D345" s="1"/>
      <c r="E345" s="1"/>
      <c r="F345" s="1"/>
      <c r="G345" s="1"/>
      <c r="H345" s="1"/>
      <c r="I345" s="1"/>
      <c r="J345" s="1"/>
      <c r="K345" s="1"/>
      <c r="L345" s="1"/>
      <c r="M345" s="1"/>
    </row>
    <row r="346" spans="2:13" s="13" customFormat="1" ht="15.95" customHeight="1">
      <c r="B346" s="1"/>
      <c r="C346" s="1"/>
      <c r="D346" s="1"/>
      <c r="E346" s="1"/>
      <c r="F346" s="1"/>
      <c r="G346" s="1"/>
      <c r="H346" s="1"/>
      <c r="I346" s="1"/>
      <c r="J346" s="1"/>
      <c r="K346" s="1"/>
      <c r="L346" s="1"/>
      <c r="M346" s="1"/>
    </row>
    <row r="347" spans="2:13" s="13" customFormat="1" ht="15.95" customHeight="1">
      <c r="B347" s="1"/>
      <c r="C347" s="1"/>
      <c r="D347" s="1"/>
      <c r="E347" s="1"/>
      <c r="F347" s="1"/>
      <c r="G347" s="1"/>
      <c r="H347" s="1"/>
      <c r="I347" s="1"/>
      <c r="J347" s="1"/>
      <c r="K347" s="1"/>
      <c r="L347" s="1"/>
      <c r="M347" s="1"/>
    </row>
    <row r="348" spans="2:13" s="13" customFormat="1" ht="15.95" customHeight="1">
      <c r="B348" s="1"/>
      <c r="C348" s="1"/>
      <c r="D348" s="1"/>
      <c r="E348" s="1"/>
      <c r="F348" s="1"/>
      <c r="G348" s="1"/>
      <c r="H348" s="1"/>
      <c r="I348" s="1"/>
      <c r="J348" s="1"/>
      <c r="K348" s="1"/>
      <c r="L348" s="1"/>
      <c r="M348" s="1"/>
    </row>
    <row r="349" spans="2:13" s="13" customFormat="1" ht="15.95" customHeight="1">
      <c r="B349" s="1"/>
      <c r="C349" s="1"/>
      <c r="D349" s="1"/>
      <c r="E349" s="1"/>
      <c r="F349" s="1"/>
      <c r="G349" s="1"/>
      <c r="H349" s="1"/>
      <c r="I349" s="1"/>
      <c r="J349" s="1"/>
      <c r="K349" s="1"/>
      <c r="L349" s="1"/>
      <c r="M349" s="1"/>
    </row>
    <row r="350" spans="2:13" s="13" customFormat="1" ht="15.95" customHeight="1">
      <c r="B350" s="1"/>
      <c r="C350" s="1"/>
      <c r="D350" s="1"/>
      <c r="E350" s="1"/>
      <c r="F350" s="1"/>
      <c r="G350" s="1"/>
      <c r="H350" s="1"/>
      <c r="I350" s="1"/>
      <c r="J350" s="1"/>
      <c r="K350" s="1"/>
      <c r="L350" s="1"/>
      <c r="M350" s="1"/>
    </row>
    <row r="351" spans="2:13" s="13" customFormat="1" ht="15.95" customHeight="1">
      <c r="B351" s="1"/>
      <c r="C351" s="1"/>
      <c r="D351" s="1"/>
      <c r="E351" s="1"/>
      <c r="F351" s="1"/>
      <c r="G351" s="1"/>
      <c r="H351" s="1"/>
      <c r="I351" s="1"/>
      <c r="J351" s="1"/>
      <c r="K351" s="1"/>
      <c r="L351" s="1"/>
      <c r="M351" s="1"/>
    </row>
    <row r="352" spans="2:13" s="13" customFormat="1" ht="15.95" customHeight="1">
      <c r="B352" s="1"/>
      <c r="C352" s="1"/>
      <c r="D352" s="1"/>
      <c r="E352" s="1"/>
      <c r="F352" s="1"/>
      <c r="G352" s="1"/>
      <c r="H352" s="1"/>
      <c r="I352" s="1"/>
      <c r="J352" s="1"/>
      <c r="K352" s="1"/>
      <c r="L352" s="1"/>
      <c r="M352" s="1"/>
    </row>
    <row r="353" spans="2:13" s="13" customFormat="1" ht="15.95" customHeight="1">
      <c r="B353" s="1"/>
      <c r="C353" s="1"/>
      <c r="D353" s="1"/>
      <c r="E353" s="1"/>
      <c r="F353" s="1"/>
      <c r="G353" s="1"/>
      <c r="H353" s="1"/>
      <c r="I353" s="1"/>
      <c r="J353" s="1"/>
      <c r="K353" s="1"/>
      <c r="L353" s="1"/>
      <c r="M353" s="1"/>
    </row>
    <row r="354" spans="2:13" s="13" customFormat="1" ht="15.95" customHeight="1">
      <c r="B354" s="1"/>
      <c r="C354" s="1"/>
      <c r="D354" s="1"/>
      <c r="E354" s="1"/>
      <c r="F354" s="1"/>
      <c r="G354" s="1"/>
      <c r="H354" s="1"/>
      <c r="I354" s="1"/>
      <c r="J354" s="1"/>
      <c r="K354" s="1"/>
      <c r="L354" s="1"/>
      <c r="M354" s="1"/>
    </row>
    <row r="355" spans="2:13" s="13" customFormat="1" ht="15.95" customHeight="1">
      <c r="B355" s="1"/>
      <c r="C355" s="1"/>
      <c r="D355" s="1"/>
      <c r="E355" s="1"/>
      <c r="F355" s="1"/>
      <c r="G355" s="1"/>
      <c r="H355" s="1"/>
      <c r="I355" s="1"/>
      <c r="J355" s="1"/>
      <c r="K355" s="1"/>
      <c r="L355" s="1"/>
      <c r="M355" s="1"/>
    </row>
    <row r="356" spans="2:13" s="13" customFormat="1" ht="15.95" customHeight="1">
      <c r="B356" s="1"/>
      <c r="C356" s="1"/>
      <c r="D356" s="1"/>
      <c r="E356" s="1"/>
      <c r="F356" s="1"/>
      <c r="G356" s="1"/>
      <c r="H356" s="1"/>
      <c r="I356" s="1"/>
      <c r="J356" s="1"/>
      <c r="K356" s="1"/>
      <c r="L356" s="1"/>
      <c r="M356" s="1"/>
    </row>
    <row r="357" spans="2:13" s="13" customFormat="1" ht="15.95" customHeight="1">
      <c r="B357" s="1"/>
      <c r="C357" s="1"/>
      <c r="D357" s="1"/>
      <c r="E357" s="1"/>
      <c r="F357" s="1"/>
      <c r="G357" s="1"/>
      <c r="H357" s="1"/>
      <c r="I357" s="1"/>
      <c r="J357" s="1"/>
      <c r="K357" s="1"/>
      <c r="L357" s="1"/>
      <c r="M357" s="1"/>
    </row>
    <row r="358" spans="2:13" s="13" customFormat="1" ht="15.95" customHeight="1">
      <c r="B358" s="1"/>
      <c r="C358" s="1"/>
      <c r="D358" s="1"/>
      <c r="E358" s="1"/>
      <c r="F358" s="1"/>
      <c r="G358" s="1"/>
      <c r="H358" s="1"/>
      <c r="I358" s="1"/>
      <c r="J358" s="1"/>
      <c r="K358" s="1"/>
      <c r="L358" s="1"/>
      <c r="M358" s="1"/>
    </row>
    <row r="359" spans="2:13" s="13" customFormat="1" ht="15.95" customHeight="1">
      <c r="B359" s="1"/>
      <c r="C359" s="1"/>
      <c r="D359" s="1"/>
      <c r="E359" s="1"/>
      <c r="F359" s="1"/>
      <c r="G359" s="1"/>
      <c r="H359" s="1"/>
      <c r="I359" s="1"/>
      <c r="J359" s="1"/>
      <c r="K359" s="1"/>
      <c r="L359" s="1"/>
      <c r="M359" s="1"/>
    </row>
    <row r="360" spans="2:13" s="13" customFormat="1" ht="15.95" customHeight="1">
      <c r="B360" s="1"/>
      <c r="C360" s="1"/>
      <c r="D360" s="1"/>
      <c r="E360" s="1"/>
      <c r="F360" s="1"/>
      <c r="G360" s="1"/>
      <c r="H360" s="1"/>
      <c r="I360" s="1"/>
      <c r="J360" s="1"/>
      <c r="K360" s="1"/>
      <c r="L360" s="1"/>
      <c r="M360" s="1"/>
    </row>
    <row r="361" spans="2:13" s="13" customFormat="1" ht="15.95" customHeight="1">
      <c r="B361" s="1"/>
      <c r="C361" s="1"/>
      <c r="D361" s="1"/>
      <c r="E361" s="1"/>
      <c r="F361" s="1"/>
      <c r="G361" s="1"/>
      <c r="H361" s="1"/>
      <c r="I361" s="1"/>
      <c r="J361" s="1"/>
      <c r="K361" s="1"/>
      <c r="L361" s="1"/>
      <c r="M361" s="1"/>
    </row>
    <row r="362" spans="2:13" s="13" customFormat="1" ht="15.95" customHeight="1">
      <c r="B362" s="1"/>
      <c r="C362" s="1"/>
      <c r="D362" s="1"/>
      <c r="E362" s="1"/>
      <c r="F362" s="1"/>
      <c r="G362" s="1"/>
      <c r="H362" s="1"/>
      <c r="I362" s="1"/>
      <c r="J362" s="1"/>
      <c r="K362" s="1"/>
      <c r="L362" s="1"/>
      <c r="M362" s="1"/>
    </row>
    <row r="363" spans="2:13" s="13" customFormat="1" ht="15.95" customHeight="1">
      <c r="B363" s="1"/>
      <c r="C363" s="1"/>
      <c r="D363" s="1"/>
      <c r="E363" s="1"/>
      <c r="F363" s="1"/>
      <c r="G363" s="1"/>
      <c r="H363" s="1"/>
      <c r="I363" s="1"/>
      <c r="J363" s="1"/>
      <c r="K363" s="1"/>
      <c r="L363" s="1"/>
      <c r="M363" s="1"/>
    </row>
    <row r="364" spans="2:13" s="13" customFormat="1" ht="15.95" customHeight="1">
      <c r="B364" s="1"/>
      <c r="C364" s="1"/>
      <c r="D364" s="1"/>
      <c r="E364" s="1"/>
      <c r="F364" s="1"/>
      <c r="G364" s="1"/>
      <c r="H364" s="1"/>
      <c r="I364" s="1"/>
      <c r="J364" s="1"/>
      <c r="K364" s="1"/>
      <c r="L364" s="1"/>
      <c r="M364" s="1"/>
    </row>
    <row r="365" spans="2:13" s="13" customFormat="1" ht="15.95" customHeight="1">
      <c r="B365" s="1"/>
      <c r="C365" s="1"/>
      <c r="D365" s="1"/>
      <c r="E365" s="1"/>
      <c r="F365" s="1"/>
      <c r="G365" s="1"/>
      <c r="H365" s="1"/>
      <c r="I365" s="1"/>
      <c r="J365" s="1"/>
      <c r="K365" s="1"/>
      <c r="L365" s="1"/>
      <c r="M365" s="1"/>
    </row>
    <row r="366" spans="2:13" s="13" customFormat="1" ht="15.95" customHeight="1">
      <c r="B366" s="1"/>
      <c r="C366" s="1"/>
      <c r="D366" s="1"/>
      <c r="E366" s="1"/>
      <c r="F366" s="1"/>
      <c r="G366" s="1"/>
      <c r="H366" s="1"/>
      <c r="I366" s="1"/>
      <c r="J366" s="1"/>
      <c r="K366" s="1"/>
      <c r="L366" s="1"/>
      <c r="M366" s="1"/>
    </row>
    <row r="367" spans="2:13" s="13" customFormat="1" ht="15.95" customHeight="1">
      <c r="B367" s="1"/>
      <c r="C367" s="1"/>
      <c r="D367" s="1"/>
      <c r="E367" s="1"/>
      <c r="F367" s="1"/>
      <c r="G367" s="1"/>
      <c r="H367" s="1"/>
      <c r="I367" s="1"/>
      <c r="J367" s="1"/>
      <c r="K367" s="1"/>
      <c r="L367" s="1"/>
      <c r="M367" s="1"/>
    </row>
    <row r="368" spans="2:13" s="13" customFormat="1" ht="15.95" customHeight="1">
      <c r="B368" s="1"/>
      <c r="C368" s="1"/>
      <c r="D368" s="1"/>
      <c r="E368" s="1"/>
      <c r="F368" s="1"/>
      <c r="G368" s="1"/>
      <c r="H368" s="1"/>
      <c r="I368" s="1"/>
      <c r="J368" s="1"/>
      <c r="K368" s="1"/>
      <c r="L368" s="1"/>
      <c r="M368" s="1"/>
    </row>
    <row r="369" spans="2:13" s="13" customFormat="1" ht="15.95" customHeight="1">
      <c r="B369" s="1"/>
      <c r="C369" s="1"/>
      <c r="D369" s="1"/>
      <c r="E369" s="1"/>
      <c r="F369" s="1"/>
      <c r="G369" s="1"/>
      <c r="H369" s="1"/>
      <c r="I369" s="1"/>
      <c r="J369" s="1"/>
      <c r="K369" s="1"/>
      <c r="L369" s="1"/>
      <c r="M369" s="1"/>
    </row>
    <row r="370" spans="2:13" s="13" customFormat="1" ht="15.95" customHeight="1">
      <c r="B370" s="1"/>
      <c r="C370" s="1"/>
      <c r="D370" s="1"/>
      <c r="E370" s="1"/>
      <c r="F370" s="1"/>
      <c r="G370" s="1"/>
      <c r="H370" s="1"/>
      <c r="I370" s="1"/>
      <c r="J370" s="1"/>
      <c r="K370" s="1"/>
      <c r="L370" s="1"/>
      <c r="M370" s="1"/>
    </row>
    <row r="371" spans="2:13" s="13" customFormat="1" ht="15.95" customHeight="1">
      <c r="B371" s="1"/>
      <c r="C371" s="1"/>
      <c r="D371" s="1"/>
      <c r="E371" s="1"/>
      <c r="F371" s="1"/>
      <c r="G371" s="1"/>
      <c r="H371" s="1"/>
      <c r="I371" s="1"/>
      <c r="J371" s="1"/>
      <c r="K371" s="1"/>
      <c r="L371" s="1"/>
      <c r="M371" s="1"/>
    </row>
    <row r="372" spans="2:13" s="13" customFormat="1" ht="15.95" customHeight="1">
      <c r="B372" s="1"/>
      <c r="C372" s="1"/>
      <c r="D372" s="1"/>
      <c r="E372" s="1"/>
      <c r="F372" s="1"/>
      <c r="G372" s="1"/>
      <c r="H372" s="1"/>
      <c r="I372" s="1"/>
      <c r="J372" s="1"/>
      <c r="K372" s="1"/>
      <c r="L372" s="1"/>
      <c r="M372" s="1"/>
    </row>
    <row r="373" spans="2:13" s="13" customFormat="1" ht="15.95" customHeight="1">
      <c r="B373" s="1"/>
      <c r="C373" s="1"/>
      <c r="D373" s="1"/>
      <c r="E373" s="1"/>
      <c r="F373" s="1"/>
      <c r="G373" s="1"/>
      <c r="H373" s="1"/>
      <c r="I373" s="1"/>
      <c r="J373" s="1"/>
      <c r="K373" s="1"/>
      <c r="L373" s="1"/>
      <c r="M373" s="1"/>
    </row>
    <row r="374" spans="2:13" s="13" customFormat="1" ht="15.95" customHeight="1">
      <c r="B374" s="1"/>
      <c r="C374" s="1"/>
      <c r="D374" s="1"/>
      <c r="E374" s="1"/>
      <c r="F374" s="1"/>
      <c r="G374" s="1"/>
      <c r="H374" s="1"/>
      <c r="I374" s="1"/>
      <c r="J374" s="1"/>
      <c r="K374" s="1"/>
      <c r="L374" s="1"/>
      <c r="M374" s="1"/>
    </row>
    <row r="375" spans="2:13" s="13" customFormat="1" ht="15.95" customHeight="1">
      <c r="B375" s="1"/>
      <c r="C375" s="1"/>
      <c r="D375" s="1"/>
      <c r="E375" s="1"/>
      <c r="F375" s="1"/>
      <c r="G375" s="1"/>
      <c r="H375" s="1"/>
      <c r="I375" s="1"/>
      <c r="J375" s="1"/>
      <c r="K375" s="1"/>
      <c r="L375" s="1"/>
      <c r="M375" s="1"/>
    </row>
    <row r="376" spans="2:13" s="13" customFormat="1" ht="15.95" customHeight="1">
      <c r="B376" s="1"/>
      <c r="C376" s="1"/>
      <c r="D376" s="1"/>
      <c r="E376" s="1"/>
      <c r="F376" s="1"/>
      <c r="G376" s="1"/>
      <c r="H376" s="1"/>
      <c r="I376" s="1"/>
      <c r="J376" s="1"/>
      <c r="K376" s="1"/>
      <c r="L376" s="1"/>
      <c r="M376" s="1"/>
    </row>
    <row r="377" spans="2:13" s="13" customFormat="1" ht="15.95" customHeight="1">
      <c r="B377" s="1"/>
      <c r="C377" s="1"/>
      <c r="D377" s="1"/>
      <c r="E377" s="1"/>
      <c r="F377" s="1"/>
      <c r="G377" s="1"/>
      <c r="H377" s="1"/>
      <c r="I377" s="1"/>
      <c r="J377" s="1"/>
      <c r="K377" s="1"/>
      <c r="L377" s="1"/>
      <c r="M377" s="1"/>
    </row>
    <row r="378" spans="2:13" s="13" customFormat="1" ht="15.95" customHeight="1">
      <c r="B378" s="1"/>
      <c r="C378" s="1"/>
      <c r="D378" s="1"/>
      <c r="E378" s="1"/>
      <c r="F378" s="1"/>
      <c r="G378" s="1"/>
      <c r="H378" s="1"/>
      <c r="I378" s="1"/>
      <c r="J378" s="1"/>
      <c r="K378" s="1"/>
      <c r="L378" s="1"/>
      <c r="M378" s="1"/>
    </row>
    <row r="379" spans="2:13" s="13" customFormat="1" ht="15.95" customHeight="1">
      <c r="B379" s="1"/>
      <c r="C379" s="1"/>
      <c r="D379" s="1"/>
      <c r="E379" s="1"/>
      <c r="F379" s="1"/>
      <c r="G379" s="1"/>
      <c r="H379" s="1"/>
      <c r="I379" s="1"/>
      <c r="J379" s="1"/>
      <c r="K379" s="1"/>
      <c r="L379" s="1"/>
      <c r="M379" s="1"/>
    </row>
    <row r="380" spans="2:13" s="13" customFormat="1" ht="15.95" customHeight="1">
      <c r="B380" s="1"/>
      <c r="C380" s="1"/>
      <c r="D380" s="1"/>
      <c r="E380" s="1"/>
      <c r="F380" s="1"/>
      <c r="G380" s="1"/>
      <c r="H380" s="1"/>
      <c r="I380" s="1"/>
      <c r="J380" s="1"/>
      <c r="K380" s="1"/>
      <c r="L380" s="1"/>
      <c r="M380" s="1"/>
    </row>
    <row r="381" spans="2:13" s="13" customFormat="1" ht="15.95" customHeight="1">
      <c r="B381" s="1"/>
      <c r="C381" s="1"/>
      <c r="D381" s="1"/>
      <c r="E381" s="1"/>
      <c r="F381" s="1"/>
      <c r="G381" s="1"/>
      <c r="H381" s="1"/>
      <c r="I381" s="1"/>
      <c r="J381" s="1"/>
      <c r="K381" s="1"/>
      <c r="L381" s="1"/>
      <c r="M381" s="1"/>
    </row>
    <row r="382" spans="2:13" s="13" customFormat="1" ht="15.95" customHeight="1">
      <c r="B382" s="1"/>
      <c r="C382" s="1"/>
      <c r="D382" s="1"/>
      <c r="E382" s="1"/>
      <c r="F382" s="1"/>
      <c r="G382" s="1"/>
      <c r="H382" s="1"/>
      <c r="I382" s="1"/>
      <c r="J382" s="1"/>
      <c r="K382" s="1"/>
      <c r="L382" s="1"/>
      <c r="M382" s="1"/>
    </row>
    <row r="383" spans="2:13" s="13" customFormat="1" ht="15.95" customHeight="1">
      <c r="B383" s="1"/>
      <c r="C383" s="1"/>
      <c r="D383" s="1"/>
      <c r="E383" s="1"/>
      <c r="F383" s="1"/>
      <c r="G383" s="1"/>
      <c r="H383" s="1"/>
      <c r="I383" s="1"/>
      <c r="J383" s="1"/>
      <c r="K383" s="1"/>
      <c r="L383" s="1"/>
      <c r="M383" s="1"/>
    </row>
    <row r="384" spans="2:13" s="13" customFormat="1" ht="9.9499999999999993" customHeight="1">
      <c r="B384" s="1"/>
      <c r="C384" s="1"/>
      <c r="D384" s="1"/>
      <c r="E384" s="1"/>
      <c r="F384" s="1"/>
      <c r="G384" s="1"/>
      <c r="H384" s="1"/>
      <c r="I384" s="1"/>
      <c r="J384" s="1"/>
      <c r="K384" s="1"/>
      <c r="L384" s="1"/>
      <c r="M384" s="1"/>
    </row>
    <row r="385" spans="2:13" s="13" customFormat="1" ht="9.9499999999999993" customHeight="1">
      <c r="B385" s="1"/>
      <c r="C385" s="1"/>
      <c r="D385" s="1"/>
      <c r="E385" s="1"/>
      <c r="F385" s="1"/>
      <c r="G385" s="1"/>
      <c r="H385" s="1"/>
      <c r="I385" s="1"/>
      <c r="J385" s="1"/>
      <c r="K385" s="1"/>
      <c r="L385" s="1"/>
      <c r="M385" s="1"/>
    </row>
  </sheetData>
  <sheetProtection algorithmName="SHA-512" hashValue="NEkzEidhkPN2u4ch8PNC+Q0STt85/DeDLttGBkOGsTCoJ8pOMRWj4+hYtznb7TYh1/3/E995+zgEzkyL6LuedQ==" saltValue="8nS6SGh12diTlV0m3HlAtQ==" spinCount="100000" sheet="1" objects="1" scenarios="1"/>
  <mergeCells count="1">
    <mergeCell ref="B2:D2"/>
  </mergeCells>
  <hyperlinks>
    <hyperlink ref="F2" location="'Home FR'!A1" tooltip="Home" display="Ç" xr:uid="{F086CEAB-5BF8-447D-B125-0AFBCE197620}"/>
    <hyperlink ref="H2" location="'2FR'!A1" tooltip="précédante" display="Å" xr:uid="{6C1AFCD7-6A24-4105-8FB3-B17437D73CD0}"/>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e8204484800435c6333e4226d3430378">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23b50c93c4d7cd3a0827e0aeb517dcb9"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Props1.xml><?xml version="1.0" encoding="utf-8"?>
<ds:datastoreItem xmlns:ds="http://schemas.openxmlformats.org/officeDocument/2006/customXml" ds:itemID="{5CA919A7-4994-48E4-A5F5-8522B270AA2F}">
  <ds:schemaRefs>
    <ds:schemaRef ds:uri="http://schemas.microsoft.com/sharepoint/v3/contenttype/forms"/>
  </ds:schemaRefs>
</ds:datastoreItem>
</file>

<file path=customXml/itemProps2.xml><?xml version="1.0" encoding="utf-8"?>
<ds:datastoreItem xmlns:ds="http://schemas.openxmlformats.org/officeDocument/2006/customXml" ds:itemID="{1FEFBE33-2D04-4959-BB2A-411760EFD3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75873B-85F2-4050-B15D-A692773AB3B7}">
  <ds:schemaRefs>
    <ds:schemaRef ds:uri="http://schemas.microsoft.com/office/2006/metadata/propertie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Home</vt:lpstr>
      <vt:lpstr>1</vt:lpstr>
      <vt:lpstr>2</vt:lpstr>
      <vt:lpstr>3</vt:lpstr>
      <vt:lpstr>Home FR</vt:lpstr>
      <vt:lpstr>1FR</vt:lpstr>
      <vt:lpstr>2FR</vt:lpstr>
      <vt:lpstr>3FR</vt:lpstr>
      <vt:lpstr>Home B</vt:lpstr>
      <vt:lpstr>1B</vt:lpstr>
      <vt:lpstr>2B</vt:lpstr>
      <vt:lpstr>Home FR B</vt:lpstr>
      <vt:lpstr>1FRB</vt:lpstr>
      <vt:lpstr>2FRB</vt:lpstr>
      <vt:lpstr>EDISEC</vt:lpstr>
      <vt:lpstr>DTM</vt:lpstr>
      <vt:lpstr>OODFR</vt:lpstr>
      <vt:lpstr>OODNL</vt:lpstr>
      <vt:lpstr>'1B'!Print_Area</vt:lpstr>
      <vt:lpstr>'1FRB'!Print_Area</vt:lpstr>
      <vt:lpstr>'2'!Print_Area</vt:lpstr>
      <vt:lpstr>'2B'!Print_Area</vt:lpstr>
      <vt:lpstr>'2FR'!Print_Area</vt:lpstr>
      <vt:lpstr>'2FRB'!Print_Area</vt:lpstr>
      <vt:lpstr>'3'!Print_Area</vt:lpstr>
      <vt:lpstr>'3FR'!Print_Area</vt:lpstr>
      <vt:lpstr>'2B'!Print_Titles</vt:lpstr>
      <vt:lpstr>'2FRB'!Print_Titles</vt:lpstr>
      <vt:lpstr>'3'!Print_Titles</vt:lpstr>
      <vt:lpstr>'3FR'!Print_Titles</vt:lpstr>
    </vt:vector>
  </TitlesOfParts>
  <Manager/>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Philippe POISMANS</dc:creator>
  <cp:keywords>476023-476020-422473-422557</cp:keywords>
  <dc:description/>
  <cp:lastModifiedBy>Philippe POISMANS</cp:lastModifiedBy>
  <cp:lastPrinted>2020-05-15T13:19:51Z</cp:lastPrinted>
  <dcterms:created xsi:type="dcterms:W3CDTF">2000-02-07T09:26:44Z</dcterms:created>
  <dcterms:modified xsi:type="dcterms:W3CDTF">2026-03-11T13:37:30Z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